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AJWZ\Documents\"/>
    </mc:Choice>
  </mc:AlternateContent>
  <xr:revisionPtr revIDLastSave="0" documentId="13_ncr:1_{EEAC2204-7F33-4454-9279-08AC51AB4147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Arkusz ML" sheetId="5" r:id="rId1"/>
    <sheet name="Arkusz1" sheetId="4" r:id="rId2"/>
  </sheets>
  <definedNames>
    <definedName name="Excel_BuiltIn_Print_Area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5" l="1"/>
  <c r="E90" i="5"/>
  <c r="D34" i="5"/>
  <c r="D42" i="5"/>
  <c r="D58" i="5" l="1"/>
  <c r="E55" i="5" l="1"/>
  <c r="E56" i="5"/>
  <c r="G113" i="5" l="1"/>
  <c r="E113" i="5"/>
  <c r="E114" i="5" s="1"/>
  <c r="E116" i="5" s="1"/>
  <c r="G111" i="5" s="1"/>
  <c r="G105" i="5"/>
  <c r="G104" i="5"/>
  <c r="G103" i="5"/>
  <c r="G102" i="5"/>
  <c r="G101" i="5"/>
  <c r="G100" i="5"/>
  <c r="G99" i="5"/>
  <c r="M99" i="5" s="1"/>
  <c r="G98" i="5"/>
  <c r="M98" i="5" s="1"/>
  <c r="K93" i="5"/>
  <c r="E93" i="5"/>
  <c r="E92" i="5"/>
  <c r="K91" i="5"/>
  <c r="I91" i="5"/>
  <c r="K90" i="5"/>
  <c r="I90" i="5"/>
  <c r="E89" i="5"/>
  <c r="K88" i="5"/>
  <c r="I88" i="5"/>
  <c r="K87" i="5"/>
  <c r="I87" i="5"/>
  <c r="K86" i="5"/>
  <c r="I86" i="5"/>
  <c r="E86" i="5"/>
  <c r="M85" i="5"/>
  <c r="K85" i="5"/>
  <c r="I85" i="5"/>
  <c r="F76" i="5"/>
  <c r="F75" i="5"/>
  <c r="F74" i="5"/>
  <c r="F73" i="5"/>
  <c r="F72" i="5"/>
  <c r="M40" i="5"/>
  <c r="G40" i="5"/>
  <c r="E40" i="5" s="1"/>
  <c r="I39" i="5"/>
  <c r="G39" i="5"/>
  <c r="E39" i="5" s="1"/>
  <c r="I29" i="5"/>
  <c r="G29" i="5"/>
  <c r="E29" i="5" s="1"/>
  <c r="D26" i="5"/>
  <c r="M24" i="5"/>
  <c r="G24" i="5"/>
  <c r="E24" i="5" s="1"/>
  <c r="D19" i="5"/>
  <c r="I16" i="5"/>
  <c r="G16" i="5"/>
  <c r="E16" i="5" s="1"/>
  <c r="M14" i="5"/>
  <c r="G14" i="5"/>
  <c r="E14" i="5" s="1"/>
  <c r="M13" i="5"/>
  <c r="G13" i="5"/>
  <c r="E13" i="5" s="1"/>
  <c r="I12" i="5"/>
  <c r="G12" i="5"/>
  <c r="E12" i="5" s="1"/>
  <c r="I11" i="5"/>
  <c r="G11" i="5"/>
  <c r="E11" i="5" s="1"/>
  <c r="D8" i="5"/>
  <c r="F5" i="5"/>
  <c r="F3" i="5"/>
  <c r="G23" i="5" s="1"/>
  <c r="E23" i="5" s="1"/>
  <c r="D40" i="4"/>
  <c r="D94" i="4"/>
  <c r="H93" i="4"/>
  <c r="G93" i="4"/>
  <c r="H92" i="4"/>
  <c r="G92" i="4"/>
  <c r="I87" i="4"/>
  <c r="H87" i="4"/>
  <c r="G87" i="4"/>
  <c r="D91" i="4"/>
  <c r="E75" i="4"/>
  <c r="D95" i="4"/>
  <c r="D88" i="4"/>
  <c r="F115" i="4"/>
  <c r="F103" i="4"/>
  <c r="F102" i="4"/>
  <c r="F101" i="4"/>
  <c r="I101" i="4" s="1"/>
  <c r="F100" i="4"/>
  <c r="I100" i="4" s="1"/>
  <c r="D115" i="4"/>
  <c r="D116" i="4" s="1"/>
  <c r="D118" i="4" s="1"/>
  <c r="F107" i="4"/>
  <c r="F106" i="4"/>
  <c r="F105" i="4"/>
  <c r="F104" i="4"/>
  <c r="H95" i="4"/>
  <c r="H90" i="4"/>
  <c r="G90" i="4"/>
  <c r="H89" i="4"/>
  <c r="G89" i="4"/>
  <c r="H88" i="4"/>
  <c r="G88" i="4"/>
  <c r="E79" i="4"/>
  <c r="E78" i="4"/>
  <c r="E77" i="4"/>
  <c r="E76" i="4"/>
  <c r="E73" i="4"/>
  <c r="F24" i="4"/>
  <c r="D24" i="4" s="1"/>
  <c r="I24" i="4"/>
  <c r="I48" i="4"/>
  <c r="F48" i="4"/>
  <c r="D48" i="4" s="1"/>
  <c r="F14" i="4"/>
  <c r="D14" i="4" s="1"/>
  <c r="I14" i="4"/>
  <c r="I13" i="4"/>
  <c r="F13" i="4"/>
  <c r="D13" i="4" s="1"/>
  <c r="G31" i="5" l="1"/>
  <c r="E31" i="5" s="1"/>
  <c r="G9" i="5"/>
  <c r="E9" i="5" s="1"/>
  <c r="G17" i="5"/>
  <c r="E17" i="5" s="1"/>
  <c r="G38" i="5"/>
  <c r="E38" i="5" s="1"/>
  <c r="I3" i="5"/>
  <c r="I9" i="5" s="1"/>
  <c r="I4" i="5"/>
  <c r="G3" i="5"/>
  <c r="G20" i="5"/>
  <c r="E20" i="5" s="1"/>
  <c r="G22" i="5"/>
  <c r="E22" i="5" s="1"/>
  <c r="G114" i="5"/>
  <c r="M107" i="5"/>
  <c r="M115" i="5" s="1"/>
  <c r="G107" i="5"/>
  <c r="G115" i="5" s="1"/>
  <c r="G116" i="5" s="1"/>
  <c r="D64" i="5"/>
  <c r="F42" i="5" s="1"/>
  <c r="F78" i="5"/>
  <c r="I109" i="4"/>
  <c r="I117" i="4" s="1"/>
  <c r="F109" i="4"/>
  <c r="F117" i="4" s="1"/>
  <c r="E81" i="4"/>
  <c r="C50" i="4"/>
  <c r="G47" i="4"/>
  <c r="G31" i="4"/>
  <c r="G11" i="4"/>
  <c r="G12" i="4"/>
  <c r="G16" i="4"/>
  <c r="E3" i="4"/>
  <c r="F22" i="4" s="1"/>
  <c r="D22" i="4" s="1"/>
  <c r="F11" i="4"/>
  <c r="D11" i="4" s="1"/>
  <c r="F12" i="4"/>
  <c r="D12" i="4" s="1"/>
  <c r="F16" i="4"/>
  <c r="D16" i="4" s="1"/>
  <c r="F31" i="4"/>
  <c r="D31" i="4" s="1"/>
  <c r="F47" i="4"/>
  <c r="D47" i="4" s="1"/>
  <c r="E5" i="4"/>
  <c r="C57" i="4"/>
  <c r="C26" i="4"/>
  <c r="C8" i="4"/>
  <c r="C19" i="4"/>
  <c r="G15" i="5" l="1"/>
  <c r="E15" i="5" s="1"/>
  <c r="E85" i="5"/>
  <c r="K22" i="5"/>
  <c r="K38" i="5"/>
  <c r="I22" i="5"/>
  <c r="I20" i="5"/>
  <c r="I23" i="5"/>
  <c r="I17" i="5"/>
  <c r="K9" i="5"/>
  <c r="G10" i="5"/>
  <c r="E10" i="5" s="1"/>
  <c r="K100" i="5"/>
  <c r="K107" i="5" s="1"/>
  <c r="K115" i="5" s="1"/>
  <c r="K20" i="5"/>
  <c r="G36" i="5"/>
  <c r="E36" i="5" s="1"/>
  <c r="G53" i="5"/>
  <c r="E53" i="5" s="1"/>
  <c r="G35" i="5"/>
  <c r="E35" i="5" s="1"/>
  <c r="G18" i="5"/>
  <c r="E18" i="5" s="1"/>
  <c r="G21" i="5"/>
  <c r="E21" i="5" s="1"/>
  <c r="G43" i="5"/>
  <c r="E43" i="5" s="1"/>
  <c r="K3" i="5"/>
  <c r="G27" i="5"/>
  <c r="E27" i="5" s="1"/>
  <c r="G51" i="5"/>
  <c r="E51" i="5" s="1"/>
  <c r="G59" i="5"/>
  <c r="E59" i="5" s="1"/>
  <c r="G25" i="5"/>
  <c r="E25" i="5" s="1"/>
  <c r="G28" i="5"/>
  <c r="E28" i="5" s="1"/>
  <c r="G57" i="5"/>
  <c r="E57" i="5" s="1"/>
  <c r="G78" i="5"/>
  <c r="G30" i="5"/>
  <c r="E30" i="5" s="1"/>
  <c r="G44" i="5"/>
  <c r="E44" i="5" s="1"/>
  <c r="G33" i="5"/>
  <c r="E33" i="5" s="1"/>
  <c r="G49" i="5"/>
  <c r="E49" i="5" s="1"/>
  <c r="G50" i="5"/>
  <c r="E50" i="5" s="1"/>
  <c r="G41" i="5"/>
  <c r="E41" i="5" s="1"/>
  <c r="K23" i="5"/>
  <c r="G60" i="5"/>
  <c r="G61" i="5" s="1"/>
  <c r="G37" i="5"/>
  <c r="E37" i="5" s="1"/>
  <c r="K17" i="5"/>
  <c r="G68" i="5"/>
  <c r="G69" i="5" s="1"/>
  <c r="G70" i="5" s="1"/>
  <c r="G71" i="5" s="1"/>
  <c r="G72" i="5" s="1"/>
  <c r="G73" i="5" s="1"/>
  <c r="G74" i="5" s="1"/>
  <c r="G75" i="5" s="1"/>
  <c r="G76" i="5" s="1"/>
  <c r="G77" i="5" s="1"/>
  <c r="G32" i="5"/>
  <c r="E32" i="5" s="1"/>
  <c r="I38" i="5"/>
  <c r="K4" i="5"/>
  <c r="K5" i="5"/>
  <c r="G52" i="5"/>
  <c r="E52" i="5" s="1"/>
  <c r="G54" i="5"/>
  <c r="E54" i="5" s="1"/>
  <c r="I100" i="5"/>
  <c r="I107" i="5" s="1"/>
  <c r="I115" i="5" s="1"/>
  <c r="F26" i="5"/>
  <c r="F34" i="5"/>
  <c r="F8" i="5"/>
  <c r="F19" i="5"/>
  <c r="F58" i="5"/>
  <c r="F20" i="4"/>
  <c r="D20" i="4" s="1"/>
  <c r="G3" i="4"/>
  <c r="F37" i="4"/>
  <c r="D37" i="4" s="1"/>
  <c r="G4" i="4"/>
  <c r="H102" i="4" s="1"/>
  <c r="H109" i="4" s="1"/>
  <c r="H117" i="4" s="1"/>
  <c r="F23" i="4"/>
  <c r="D23" i="4" s="1"/>
  <c r="F17" i="4"/>
  <c r="D17" i="4" s="1"/>
  <c r="F9" i="4"/>
  <c r="D9" i="4" s="1"/>
  <c r="F46" i="4"/>
  <c r="F3" i="4"/>
  <c r="F113" i="4"/>
  <c r="I30" i="5" l="1"/>
  <c r="I28" i="5"/>
  <c r="K30" i="5"/>
  <c r="K28" i="5"/>
  <c r="I73" i="5"/>
  <c r="I49" i="5"/>
  <c r="I51" i="5"/>
  <c r="I52" i="5"/>
  <c r="I50" i="5"/>
  <c r="I55" i="5"/>
  <c r="I44" i="5"/>
  <c r="I43" i="5"/>
  <c r="I46" i="5"/>
  <c r="I47" i="5"/>
  <c r="I53" i="5"/>
  <c r="I54" i="5"/>
  <c r="I56" i="5"/>
  <c r="I57" i="5"/>
  <c r="I45" i="5"/>
  <c r="I48" i="5"/>
  <c r="M31" i="5"/>
  <c r="M44" i="5"/>
  <c r="M56" i="5"/>
  <c r="M51" i="5"/>
  <c r="M53" i="5"/>
  <c r="M45" i="5"/>
  <c r="M57" i="5"/>
  <c r="M43" i="5"/>
  <c r="M47" i="5"/>
  <c r="M52" i="5"/>
  <c r="M54" i="5"/>
  <c r="M46" i="5"/>
  <c r="M48" i="5"/>
  <c r="M49" i="5"/>
  <c r="M50" i="5"/>
  <c r="M55" i="5"/>
  <c r="K74" i="5"/>
  <c r="K53" i="5"/>
  <c r="K55" i="5"/>
  <c r="K44" i="5"/>
  <c r="K49" i="5"/>
  <c r="K54" i="5"/>
  <c r="K56" i="5"/>
  <c r="K52" i="5"/>
  <c r="K45" i="5"/>
  <c r="K57" i="5"/>
  <c r="K46" i="5"/>
  <c r="K43" i="5"/>
  <c r="K47" i="5"/>
  <c r="K48" i="5"/>
  <c r="K50" i="5"/>
  <c r="K51" i="5"/>
  <c r="M71" i="5"/>
  <c r="K70" i="5"/>
  <c r="K37" i="5"/>
  <c r="K15" i="5"/>
  <c r="K61" i="5"/>
  <c r="M28" i="5"/>
  <c r="K33" i="5"/>
  <c r="K27" i="5"/>
  <c r="M70" i="5"/>
  <c r="M15" i="5"/>
  <c r="I32" i="5"/>
  <c r="I35" i="5"/>
  <c r="M77" i="5"/>
  <c r="K32" i="5"/>
  <c r="M21" i="5"/>
  <c r="M72" i="5"/>
  <c r="M61" i="5"/>
  <c r="K71" i="5"/>
  <c r="M32" i="5"/>
  <c r="I59" i="5"/>
  <c r="K35" i="5"/>
  <c r="G45" i="5"/>
  <c r="E45" i="5" s="1"/>
  <c r="I25" i="5"/>
  <c r="M60" i="5"/>
  <c r="K60" i="5"/>
  <c r="K68" i="5"/>
  <c r="M41" i="5"/>
  <c r="I41" i="5"/>
  <c r="K72" i="5"/>
  <c r="K76" i="5"/>
  <c r="M36" i="5"/>
  <c r="M68" i="5"/>
  <c r="K63" i="5"/>
  <c r="M63" i="5"/>
  <c r="M10" i="5"/>
  <c r="I68" i="5"/>
  <c r="K31" i="5"/>
  <c r="K10" i="5"/>
  <c r="M62" i="5"/>
  <c r="I62" i="5"/>
  <c r="I70" i="5"/>
  <c r="M114" i="5"/>
  <c r="M116" i="5" s="1"/>
  <c r="I33" i="5"/>
  <c r="I74" i="5"/>
  <c r="K77" i="5"/>
  <c r="M59" i="5"/>
  <c r="M35" i="5"/>
  <c r="I114" i="5"/>
  <c r="I116" i="5" s="1"/>
  <c r="M37" i="5"/>
  <c r="I36" i="5"/>
  <c r="I76" i="5"/>
  <c r="I63" i="5"/>
  <c r="I61" i="5"/>
  <c r="K62" i="5"/>
  <c r="M73" i="5"/>
  <c r="M33" i="5"/>
  <c r="M27" i="5"/>
  <c r="I75" i="5"/>
  <c r="I60" i="5"/>
  <c r="I18" i="5"/>
  <c r="I69" i="5"/>
  <c r="K73" i="5"/>
  <c r="K114" i="5"/>
  <c r="K116" i="5" s="1"/>
  <c r="K36" i="5"/>
  <c r="K25" i="5"/>
  <c r="I27" i="5"/>
  <c r="K59" i="5"/>
  <c r="K41" i="5"/>
  <c r="I72" i="5"/>
  <c r="I21" i="5"/>
  <c r="I10" i="5"/>
  <c r="I37" i="5"/>
  <c r="K75" i="5"/>
  <c r="I71" i="5"/>
  <c r="I77" i="5"/>
  <c r="K18" i="5"/>
  <c r="I31" i="5"/>
  <c r="I15" i="5"/>
  <c r="M30" i="5"/>
  <c r="M75" i="5"/>
  <c r="E60" i="5"/>
  <c r="M76" i="5"/>
  <c r="M25" i="5"/>
  <c r="K21" i="5"/>
  <c r="K69" i="5"/>
  <c r="M74" i="5"/>
  <c r="M18" i="5"/>
  <c r="M69" i="5"/>
  <c r="E61" i="5"/>
  <c r="G62" i="5"/>
  <c r="G63" i="5" s="1"/>
  <c r="E63" i="5" s="1"/>
  <c r="F64" i="5"/>
  <c r="G23" i="4"/>
  <c r="G102" i="4"/>
  <c r="G109" i="4" s="1"/>
  <c r="G117" i="4" s="1"/>
  <c r="F118" i="4"/>
  <c r="F116" i="4"/>
  <c r="F30" i="4"/>
  <c r="D30" i="4" s="1"/>
  <c r="F71" i="4"/>
  <c r="F72" i="4" s="1"/>
  <c r="F73" i="4" s="1"/>
  <c r="F74" i="4" s="1"/>
  <c r="F75" i="4" s="1"/>
  <c r="F76" i="4" s="1"/>
  <c r="F77" i="4" s="1"/>
  <c r="F78" i="4" s="1"/>
  <c r="F79" i="4" s="1"/>
  <c r="F80" i="4" s="1"/>
  <c r="F81" i="4"/>
  <c r="G20" i="4"/>
  <c r="G17" i="4"/>
  <c r="G22" i="4"/>
  <c r="H46" i="4"/>
  <c r="D46" i="4"/>
  <c r="G46" i="4"/>
  <c r="G9" i="4"/>
  <c r="H17" i="4"/>
  <c r="H20" i="4"/>
  <c r="H22" i="4"/>
  <c r="H9" i="4"/>
  <c r="H23" i="4"/>
  <c r="H3" i="4"/>
  <c r="H4" i="4"/>
  <c r="H5" i="4"/>
  <c r="F29" i="4"/>
  <c r="D29" i="4" s="1"/>
  <c r="F18" i="4"/>
  <c r="D18" i="4" s="1"/>
  <c r="F34" i="4"/>
  <c r="D34" i="4" s="1"/>
  <c r="F38" i="4"/>
  <c r="D38" i="4" s="1"/>
  <c r="F44" i="4"/>
  <c r="D44" i="4" s="1"/>
  <c r="F58" i="4"/>
  <c r="D58" i="4" s="1"/>
  <c r="F15" i="4"/>
  <c r="D15" i="4" s="1"/>
  <c r="F25" i="4"/>
  <c r="D25" i="4" s="1"/>
  <c r="F35" i="4"/>
  <c r="D35" i="4" s="1"/>
  <c r="F39" i="4"/>
  <c r="D39" i="4" s="1"/>
  <c r="F45" i="4"/>
  <c r="D45" i="4" s="1"/>
  <c r="F49" i="4"/>
  <c r="D49" i="4" s="1"/>
  <c r="F59" i="4"/>
  <c r="F10" i="4"/>
  <c r="D10" i="4" s="1"/>
  <c r="F21" i="4"/>
  <c r="D21" i="4" s="1"/>
  <c r="F27" i="4"/>
  <c r="D27" i="4" s="1"/>
  <c r="F32" i="4"/>
  <c r="D32" i="4" s="1"/>
  <c r="F36" i="4"/>
  <c r="D36" i="4" s="1"/>
  <c r="F41" i="4"/>
  <c r="D41" i="4" s="1"/>
  <c r="F51" i="4"/>
  <c r="D51" i="4" s="1"/>
  <c r="F28" i="4"/>
  <c r="D28" i="4" s="1"/>
  <c r="F33" i="4"/>
  <c r="D33" i="4" s="1"/>
  <c r="F43" i="4"/>
  <c r="D43" i="4" s="1"/>
  <c r="F52" i="4"/>
  <c r="K8" i="5" l="1"/>
  <c r="K58" i="5"/>
  <c r="M42" i="5"/>
  <c r="I42" i="5"/>
  <c r="I8" i="5"/>
  <c r="I58" i="5"/>
  <c r="K42" i="5"/>
  <c r="I34" i="5"/>
  <c r="I26" i="5"/>
  <c r="I19" i="5"/>
  <c r="M8" i="5"/>
  <c r="M58" i="5"/>
  <c r="M34" i="5"/>
  <c r="G46" i="5"/>
  <c r="G47" i="5" s="1"/>
  <c r="M19" i="5"/>
  <c r="M26" i="5"/>
  <c r="I78" i="5"/>
  <c r="K19" i="5"/>
  <c r="K78" i="5"/>
  <c r="M78" i="5"/>
  <c r="K34" i="5"/>
  <c r="K26" i="5"/>
  <c r="E62" i="5"/>
  <c r="I40" i="4"/>
  <c r="I71" i="4"/>
  <c r="G40" i="4"/>
  <c r="G37" i="4"/>
  <c r="G71" i="4"/>
  <c r="H40" i="4"/>
  <c r="H71" i="4"/>
  <c r="G116" i="4"/>
  <c r="G118" i="4" s="1"/>
  <c r="I116" i="4"/>
  <c r="I118" i="4" s="1"/>
  <c r="H116" i="4"/>
  <c r="H118" i="4" s="1"/>
  <c r="G80" i="4"/>
  <c r="G75" i="4"/>
  <c r="G76" i="4"/>
  <c r="G78" i="4"/>
  <c r="G77" i="4"/>
  <c r="G74" i="4"/>
  <c r="G73" i="4"/>
  <c r="G72" i="4"/>
  <c r="G79" i="4"/>
  <c r="I80" i="4"/>
  <c r="I75" i="4"/>
  <c r="I73" i="4"/>
  <c r="I79" i="4"/>
  <c r="I76" i="4"/>
  <c r="I78" i="4"/>
  <c r="I77" i="4"/>
  <c r="I72" i="4"/>
  <c r="I74" i="4"/>
  <c r="H73" i="4"/>
  <c r="H80" i="4"/>
  <c r="H77" i="4"/>
  <c r="H79" i="4"/>
  <c r="H76" i="4"/>
  <c r="H78" i="4"/>
  <c r="H75" i="4"/>
  <c r="H72" i="4"/>
  <c r="H74" i="4"/>
  <c r="F60" i="4"/>
  <c r="D59" i="4"/>
  <c r="F53" i="4"/>
  <c r="D52" i="4"/>
  <c r="H30" i="4"/>
  <c r="H66" i="4"/>
  <c r="G66" i="4"/>
  <c r="G49" i="4"/>
  <c r="G30" i="4"/>
  <c r="I37" i="4"/>
  <c r="I66" i="4"/>
  <c r="I30" i="4"/>
  <c r="I63" i="4"/>
  <c r="I59" i="4"/>
  <c r="I55" i="4"/>
  <c r="I51" i="4"/>
  <c r="I44" i="4"/>
  <c r="I38" i="4"/>
  <c r="I36" i="4"/>
  <c r="I32" i="4"/>
  <c r="I25" i="4"/>
  <c r="I49" i="4"/>
  <c r="I28" i="4"/>
  <c r="I18" i="4"/>
  <c r="I64" i="4"/>
  <c r="I56" i="4"/>
  <c r="I39" i="4"/>
  <c r="I33" i="4"/>
  <c r="I62" i="4"/>
  <c r="I54" i="4"/>
  <c r="I43" i="4"/>
  <c r="I35" i="4"/>
  <c r="I29" i="4"/>
  <c r="I27" i="4"/>
  <c r="I15" i="4"/>
  <c r="I65" i="4"/>
  <c r="I61" i="4"/>
  <c r="I53" i="4"/>
  <c r="I41" i="4"/>
  <c r="I34" i="4"/>
  <c r="I60" i="4"/>
  <c r="I58" i="4"/>
  <c r="I52" i="4"/>
  <c r="I45" i="4"/>
  <c r="I21" i="4"/>
  <c r="I19" i="4" s="1"/>
  <c r="I10" i="4"/>
  <c r="H37" i="4"/>
  <c r="H62" i="4"/>
  <c r="H58" i="4"/>
  <c r="H53" i="4"/>
  <c r="H39" i="4"/>
  <c r="H36" i="4"/>
  <c r="H29" i="4"/>
  <c r="H21" i="4"/>
  <c r="H10" i="4"/>
  <c r="H64" i="4"/>
  <c r="H43" i="4"/>
  <c r="H34" i="4"/>
  <c r="H27" i="4"/>
  <c r="H63" i="4"/>
  <c r="H59" i="4"/>
  <c r="H54" i="4"/>
  <c r="H51" i="4"/>
  <c r="H49" i="4"/>
  <c r="H33" i="4"/>
  <c r="H18" i="4"/>
  <c r="H65" i="4"/>
  <c r="H61" i="4"/>
  <c r="H56" i="4"/>
  <c r="H52" i="4"/>
  <c r="H45" i="4"/>
  <c r="H38" i="4"/>
  <c r="H35" i="4"/>
  <c r="H32" i="4"/>
  <c r="H28" i="4"/>
  <c r="H25" i="4"/>
  <c r="H60" i="4"/>
  <c r="H55" i="4"/>
  <c r="H44" i="4"/>
  <c r="H15" i="4"/>
  <c r="H41" i="4"/>
  <c r="G65" i="4"/>
  <c r="G61" i="4"/>
  <c r="G54" i="4"/>
  <c r="G51" i="4"/>
  <c r="G44" i="4"/>
  <c r="G36" i="4"/>
  <c r="G28" i="4"/>
  <c r="G15" i="4"/>
  <c r="G10" i="4"/>
  <c r="G52" i="4"/>
  <c r="G39" i="4"/>
  <c r="G32" i="4"/>
  <c r="G62" i="4"/>
  <c r="G45" i="4"/>
  <c r="G29" i="4"/>
  <c r="G64" i="4"/>
  <c r="G60" i="4"/>
  <c r="G58" i="4"/>
  <c r="G53" i="4"/>
  <c r="G43" i="4"/>
  <c r="G41" i="4"/>
  <c r="G35" i="4"/>
  <c r="G21" i="4"/>
  <c r="G18" i="4"/>
  <c r="G63" i="4"/>
  <c r="G59" i="4"/>
  <c r="G56" i="4"/>
  <c r="G34" i="4"/>
  <c r="G25" i="4"/>
  <c r="G55" i="4"/>
  <c r="G38" i="4"/>
  <c r="G33" i="4"/>
  <c r="G27" i="4"/>
  <c r="G26" i="5" l="1"/>
  <c r="G8" i="5"/>
  <c r="I64" i="5"/>
  <c r="I65" i="5" s="1"/>
  <c r="G58" i="5"/>
  <c r="G42" i="5"/>
  <c r="M64" i="5"/>
  <c r="M79" i="5" s="1"/>
  <c r="M84" i="5" s="1"/>
  <c r="M94" i="5" s="1"/>
  <c r="E46" i="5"/>
  <c r="G19" i="5"/>
  <c r="G34" i="5"/>
  <c r="K64" i="5"/>
  <c r="K79" i="5" s="1"/>
  <c r="K84" i="5" s="1"/>
  <c r="K94" i="5" s="1"/>
  <c r="G48" i="5"/>
  <c r="E48" i="5" s="1"/>
  <c r="E47" i="5"/>
  <c r="G81" i="4"/>
  <c r="I81" i="4"/>
  <c r="H81" i="4"/>
  <c r="H50" i="4"/>
  <c r="F54" i="4"/>
  <c r="D53" i="4"/>
  <c r="F61" i="4"/>
  <c r="D60" i="4"/>
  <c r="H8" i="4"/>
  <c r="I42" i="4"/>
  <c r="H19" i="4"/>
  <c r="G19" i="4"/>
  <c r="G42" i="4"/>
  <c r="I57" i="4"/>
  <c r="G8" i="4"/>
  <c r="H26" i="4"/>
  <c r="I8" i="4"/>
  <c r="G57" i="4"/>
  <c r="G50" i="4"/>
  <c r="H42" i="4"/>
  <c r="H57" i="4"/>
  <c r="I26" i="4"/>
  <c r="I50" i="4"/>
  <c r="G26" i="4"/>
  <c r="I79" i="5" l="1"/>
  <c r="I84" i="5" s="1"/>
  <c r="M65" i="5"/>
  <c r="K65" i="5"/>
  <c r="F50" i="4"/>
  <c r="F55" i="4"/>
  <c r="D54" i="4"/>
  <c r="F19" i="4"/>
  <c r="F62" i="4"/>
  <c r="D61" i="4"/>
  <c r="F42" i="4"/>
  <c r="F8" i="4"/>
  <c r="F26" i="4"/>
  <c r="I67" i="4"/>
  <c r="F57" i="4"/>
  <c r="G67" i="4"/>
  <c r="H67" i="4"/>
  <c r="E84" i="5" l="1"/>
  <c r="E94" i="5" s="1"/>
  <c r="I94" i="5"/>
  <c r="I68" i="4"/>
  <c r="I82" i="4"/>
  <c r="H68" i="4"/>
  <c r="H82" i="4"/>
  <c r="G68" i="4"/>
  <c r="G82" i="4"/>
  <c r="F56" i="4"/>
  <c r="D56" i="4" s="1"/>
  <c r="D55" i="4"/>
  <c r="F63" i="4"/>
  <c r="D62" i="4"/>
  <c r="F64" i="4" l="1"/>
  <c r="D63" i="4"/>
  <c r="F65" i="4" l="1"/>
  <c r="D64" i="4"/>
  <c r="C42" i="4"/>
  <c r="F66" i="4" l="1"/>
  <c r="D66" i="4" s="1"/>
  <c r="D65" i="4"/>
  <c r="D96" i="4"/>
  <c r="C67" i="4"/>
  <c r="E42" i="4" s="1"/>
  <c r="E50" i="4" l="1"/>
  <c r="E8" i="4"/>
  <c r="E26" i="4"/>
  <c r="E19" i="4"/>
  <c r="E57" i="4"/>
  <c r="E67" i="4" l="1"/>
</calcChain>
</file>

<file path=xl/sharedStrings.xml><?xml version="1.0" encoding="utf-8"?>
<sst xmlns="http://schemas.openxmlformats.org/spreadsheetml/2006/main" count="502" uniqueCount="182">
  <si>
    <t>SPECYFIKACJA - RODZAJ KOSZTÓW I PRZYCHODÓW</t>
  </si>
  <si>
    <t>stawka zł/m2</t>
  </si>
  <si>
    <t>I</t>
  </si>
  <si>
    <t>Koszty konserwacji wraz z materiałami:</t>
  </si>
  <si>
    <t>konserwacja drzwi zewnętrznych i domofonów</t>
  </si>
  <si>
    <t xml:space="preserve">Sprzątanie          </t>
  </si>
  <si>
    <t>Koszty eksploatacji podstawowej</t>
  </si>
  <si>
    <t>energia elektryczna - zużycie na cele ogólne</t>
  </si>
  <si>
    <t>usługi bankowe</t>
  </si>
  <si>
    <t>art. biurowe i wyposażenie</t>
  </si>
  <si>
    <t>usługi adwokackie i notarialne</t>
  </si>
  <si>
    <t>amortyzacja</t>
  </si>
  <si>
    <t>Koszty przeglądów i sprawdzeń</t>
  </si>
  <si>
    <t>5-cio letni przegląd budynku</t>
  </si>
  <si>
    <t>przegląd roczny budynku</t>
  </si>
  <si>
    <t>przegląd kominiarski</t>
  </si>
  <si>
    <t>przegląd gazowy</t>
  </si>
  <si>
    <t>inne przeglądy i sprawdzenia</t>
  </si>
  <si>
    <t xml:space="preserve">Koszty administracji i zarządzania </t>
  </si>
  <si>
    <t>koszty zarządu i czynności technicznych (nadzory techniczne)</t>
  </si>
  <si>
    <t>księgowość</t>
  </si>
  <si>
    <t xml:space="preserve">Opłaty publiczno – prawne </t>
  </si>
  <si>
    <t xml:space="preserve">podatek od nieruchomości </t>
  </si>
  <si>
    <t>ubezpieczenia</t>
  </si>
  <si>
    <t>RAZEM KOSZTY BUDYNEK</t>
  </si>
  <si>
    <t>PRZYCHODY KORYGUJĄCE KOSZTY</t>
  </si>
  <si>
    <t>odsetki z tytułu lokat</t>
  </si>
  <si>
    <t>odsetki z rachunku bieżącego</t>
  </si>
  <si>
    <t xml:space="preserve">odsetki z tytułu zwłoki we wnoszeniu opłat </t>
  </si>
  <si>
    <t>MEDIA I INNE OPŁATY INDYWIDUALNE</t>
  </si>
  <si>
    <t>stawka</t>
  </si>
  <si>
    <t>wartość</t>
  </si>
  <si>
    <t xml:space="preserve">Centralne ogrzewanie opłata za 1 m2 </t>
  </si>
  <si>
    <t>Ciepło podgrzanie wody (cennik Veolia * ilość wg prognozy)</t>
  </si>
  <si>
    <t>Woda  i ścieki (cennik MPWiK * ilość wg prognozy)</t>
  </si>
  <si>
    <t>Wywóz nieczystości ( wg deklaracji mieszkańców)</t>
  </si>
  <si>
    <t>Razem</t>
  </si>
  <si>
    <t>bilans otwarcia</t>
  </si>
  <si>
    <t>przeksięgowanie zg. Z WZC</t>
  </si>
  <si>
    <t>akumulacja roczna</t>
  </si>
  <si>
    <t>wykorzystanie</t>
  </si>
  <si>
    <t>Stan na koniec roku / okresu</t>
  </si>
  <si>
    <t>pozostałe koszty (+ instrukcje p.poż)</t>
  </si>
  <si>
    <t>opłaty gruntowe</t>
  </si>
  <si>
    <t>konserwacja patio (środki ochr. roślin + ogrodzenia+nasadzenia)</t>
  </si>
  <si>
    <t>podróże służbowe/opłaty inne</t>
  </si>
  <si>
    <t>m2</t>
  </si>
  <si>
    <t>szt</t>
  </si>
  <si>
    <t>kpl</t>
  </si>
  <si>
    <t>ilość</t>
  </si>
  <si>
    <t>jedn</t>
  </si>
  <si>
    <t>cena</t>
  </si>
  <si>
    <t>ogółem / rok 2025</t>
  </si>
  <si>
    <t>środki czystości (worki na śmieci,sól, chemia gospodarcza)</t>
  </si>
  <si>
    <t xml:space="preserve">nagrody uznaniowe dla zarządu </t>
  </si>
  <si>
    <t>ROK 2025</t>
  </si>
  <si>
    <t>KOSZTY BUDYNKU PO KOREKCIE</t>
  </si>
  <si>
    <t xml:space="preserve">REZERWA NA WYPŁATĘ KAUCJI GWARANCYJNYCH </t>
  </si>
  <si>
    <t>01</t>
  </si>
  <si>
    <t>02</t>
  </si>
  <si>
    <t>03</t>
  </si>
  <si>
    <t>04</t>
  </si>
  <si>
    <t>05</t>
  </si>
  <si>
    <t>06</t>
  </si>
  <si>
    <t xml:space="preserve">konserwacja CCTV (monitoring) </t>
  </si>
  <si>
    <t>konserwacje pozostałe</t>
  </si>
  <si>
    <t>koszty wyodrębnienia i uwłaszczenia</t>
  </si>
  <si>
    <t>dzierżawa terenu UM</t>
  </si>
  <si>
    <t>przychody z roku ubiegłego (nadw. przychodów nad kosztami)</t>
  </si>
  <si>
    <t>8</t>
  </si>
  <si>
    <t>opłaty skarbowe i administracyjne (KRS,sądowe)</t>
  </si>
  <si>
    <t xml:space="preserve">szkolenia </t>
  </si>
  <si>
    <t>inne</t>
  </si>
  <si>
    <t>odszkodowania od ubezpieczyciela</t>
  </si>
  <si>
    <t>wskaźnik % w budżecie</t>
  </si>
  <si>
    <t>konserwacja hydrauliczna z C.O. +  konserwacją 2 węzłów</t>
  </si>
  <si>
    <t>konserwacja elektryczna (w tym materiały)</t>
  </si>
  <si>
    <t>DANE</t>
  </si>
  <si>
    <t>POWIERZCHNIA LOKALI MIESZKALNYCH</t>
  </si>
  <si>
    <t>POWIERZCHNIA LOKALI UŻYTKOWYCH</t>
  </si>
  <si>
    <t>POWIERZCHNIA GARAŻY</t>
  </si>
  <si>
    <t>ilość LM</t>
  </si>
  <si>
    <t>ilość LU</t>
  </si>
  <si>
    <t>ilość G</t>
  </si>
  <si>
    <t>BUDŻET SM FINANSOWIEC NA ROK</t>
  </si>
  <si>
    <t>wieczyste użytkowanie</t>
  </si>
  <si>
    <t>konserwacja instalacji gazowej (naprawy)</t>
  </si>
  <si>
    <t>koszty odśnieżania (5 m-cy) (z narzutami) - 2000/mc</t>
  </si>
  <si>
    <t>sprząt. patio i terenu zewn. (koszenie trawy, paliwo do kosiarki)</t>
  </si>
  <si>
    <t>obsługa WZC (wynajem Sali)</t>
  </si>
  <si>
    <t>5-cio letni przegląd elektryczny (we wszystkich lokalach )</t>
  </si>
  <si>
    <t>PIT 4</t>
  </si>
  <si>
    <t>VAT 7</t>
  </si>
  <si>
    <t>CIT 8</t>
  </si>
  <si>
    <t>ZUS</t>
  </si>
  <si>
    <t>lokale użytkowe</t>
  </si>
  <si>
    <t>garaże</t>
  </si>
  <si>
    <t>klucz rozlicze-niowy</t>
  </si>
  <si>
    <t>woda - zużycie na cele ogólne (podlewanie róznice w rozl.)</t>
  </si>
  <si>
    <t xml:space="preserve">konserwacja bram garażowych </t>
  </si>
  <si>
    <t>konserwacja wentylacji mechanicznej</t>
  </si>
  <si>
    <t>5</t>
  </si>
  <si>
    <t>6</t>
  </si>
  <si>
    <t>7</t>
  </si>
  <si>
    <t>9</t>
  </si>
  <si>
    <t>10</t>
  </si>
  <si>
    <t>stawka/m2</t>
  </si>
  <si>
    <t xml:space="preserve">usługi pocztowe i telekomunikacyjne </t>
  </si>
  <si>
    <t>licencja TVN, internet</t>
  </si>
  <si>
    <t>koszty sprzątania (z narzutami) - 10000/mc</t>
  </si>
  <si>
    <t>mycie garażu + chemia</t>
  </si>
  <si>
    <t>przegląd przeciwpożarowy z wymianą gaśnic</t>
  </si>
  <si>
    <t>przychody z najmu pomieszczeń (schowki, piwnice, pom gosp.)</t>
  </si>
  <si>
    <t>4</t>
  </si>
  <si>
    <t>przychody z grantów i dofinansowań</t>
  </si>
  <si>
    <t>zł</t>
  </si>
  <si>
    <t>przychód</t>
  </si>
  <si>
    <t>opłaty za miejsca parkingowe / udostepnienie terenu wspólnego</t>
  </si>
  <si>
    <t>rzeczywista</t>
  </si>
  <si>
    <t>skorygowana</t>
  </si>
  <si>
    <t>nr.</t>
  </si>
  <si>
    <t>realizacja</t>
  </si>
  <si>
    <t>35zł/m3</t>
  </si>
  <si>
    <t>FUNDUSZE SPÓŁDZIELNI  -  ANALIZA PŁYNNOŚCI</t>
  </si>
  <si>
    <t>lokale mieszkalne</t>
  </si>
  <si>
    <t>1</t>
  </si>
  <si>
    <t>2</t>
  </si>
  <si>
    <t>3</t>
  </si>
  <si>
    <t>modernizacja oświetlenia garaży</t>
  </si>
  <si>
    <t>wymiana drzwi do garażu</t>
  </si>
  <si>
    <t>12,71 zł/m3</t>
  </si>
  <si>
    <t>zaliczka gaz - ryczałt za osobę</t>
  </si>
  <si>
    <t>internet</t>
  </si>
  <si>
    <t>Podatek od nieruchomości dot. działalności gospodarczej/m2</t>
  </si>
  <si>
    <t>FUNDUSZ REMONTOWY</t>
  </si>
  <si>
    <t xml:space="preserve">FUNDUSZ REMONTOWY </t>
  </si>
  <si>
    <t>SUMA POSIADANYCH ŚRODKÓW</t>
  </si>
  <si>
    <t>TV kablowa/lokal</t>
  </si>
  <si>
    <t>izolacje termiczne poziomów instalacji CO i CWU</t>
  </si>
  <si>
    <t>audyty, lustracje itp.</t>
  </si>
  <si>
    <t>konserwacja dachów, kanalizacji, czyszczenie odpływów</t>
  </si>
  <si>
    <t>przychody z reklam (np.6 zł/dm2) x 12</t>
  </si>
  <si>
    <t>m3</t>
  </si>
  <si>
    <t>osoba</t>
  </si>
  <si>
    <t>lokal</t>
  </si>
  <si>
    <t>uchwała</t>
  </si>
  <si>
    <t>lokale mieszk.</t>
  </si>
  <si>
    <t>11</t>
  </si>
  <si>
    <t>21</t>
  </si>
  <si>
    <t>12</t>
  </si>
  <si>
    <t>13</t>
  </si>
  <si>
    <t>14</t>
  </si>
  <si>
    <t>15</t>
  </si>
  <si>
    <t>16</t>
  </si>
  <si>
    <t>22</t>
  </si>
  <si>
    <t>23</t>
  </si>
  <si>
    <t>24</t>
  </si>
  <si>
    <t>25</t>
  </si>
  <si>
    <t>26</t>
  </si>
  <si>
    <t>ubezpieczenie nieruchomości</t>
  </si>
  <si>
    <t>ubezpieczenie OC Zarządu</t>
  </si>
  <si>
    <t>KONTO</t>
  </si>
  <si>
    <t>NR</t>
  </si>
  <si>
    <t>koszty zarządu</t>
  </si>
  <si>
    <t>opłata przekształceniowa</t>
  </si>
  <si>
    <t>opłata eksploatacyjna</t>
  </si>
  <si>
    <t>Ciepło do podgrz. wody (cennik Veolia * ilość wg progn.)</t>
  </si>
  <si>
    <t>Podatek od nieruchomości dot. działalności gospod./m2</t>
  </si>
  <si>
    <t>sprząt. patio i ter. zewn. (kosz. trawy, benzyna)</t>
  </si>
  <si>
    <t>środki czystości (worki na śm.,sól, chemia gospod.)</t>
  </si>
  <si>
    <t>kons. hydrauliczna z C.O. +  konserwacją 2 węzłów</t>
  </si>
  <si>
    <t>95; 5</t>
  </si>
  <si>
    <t>82; 4; 14</t>
  </si>
  <si>
    <t xml:space="preserve">% </t>
  </si>
  <si>
    <t>lokale mieszka.</t>
  </si>
  <si>
    <t>jednostka</t>
  </si>
  <si>
    <t>5-cio letni przegląd elektr. (we wszystkich lokalach )</t>
  </si>
  <si>
    <t>wart. Plan.</t>
  </si>
  <si>
    <t>kons. dachów, kanalizacji, czyszcz. odpływów</t>
  </si>
  <si>
    <t>kons. patio (środki ochr. roślin + nasadzenia)</t>
  </si>
  <si>
    <t>woda - zużycie na cele ogólne (podl. rózn. w rozl.)</t>
  </si>
  <si>
    <t>Załącznik do uchwały Rady Nadzorczej SM Finansowiec nr 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</si>
</sst>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&quot;zł&quot;"/>
  </numFmts>
  <fonts count="53" x14ac:knownFonts="1"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18"/>
      <name val="Arial CE"/>
      <family val="2"/>
      <charset val="238"/>
    </font>
    <font>
      <b/>
      <sz val="8"/>
      <color indexed="23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2"/>
      <color indexed="60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rgb="FFC00000"/>
      <name val="Arial CE"/>
      <charset val="238"/>
    </font>
    <font>
      <sz val="10"/>
      <color indexed="8"/>
      <name val="Arial"/>
      <family val="2"/>
      <charset val="238"/>
    </font>
    <font>
      <b/>
      <sz val="11"/>
      <name val="Arial CE"/>
      <family val="2"/>
      <charset val="238"/>
    </font>
    <font>
      <sz val="8"/>
      <name val="Arial CE"/>
      <charset val="238"/>
    </font>
    <font>
      <b/>
      <sz val="9"/>
      <color indexed="8"/>
      <name val="Arial CE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theme="0" tint="-0.249977111117893"/>
      <name val="Arial CE"/>
      <family val="2"/>
      <charset val="238"/>
    </font>
    <font>
      <b/>
      <sz val="11"/>
      <color rgb="FFFF0000"/>
      <name val="Arial CE"/>
      <charset val="238"/>
    </font>
    <font>
      <sz val="10"/>
      <name val="Arial CE"/>
      <charset val="238"/>
    </font>
    <font>
      <sz val="9"/>
      <color indexed="8"/>
      <name val="Arial CE"/>
      <charset val="238"/>
    </font>
    <font>
      <b/>
      <sz val="14"/>
      <color rgb="FFFF0000"/>
      <name val="Arial"/>
      <family val="2"/>
      <charset val="238"/>
    </font>
    <font>
      <b/>
      <sz val="8"/>
      <color rgb="FFFF000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indexed="8"/>
      <name val="Arial CE"/>
      <charset val="238"/>
    </font>
    <font>
      <b/>
      <sz val="9"/>
      <name val="Arial CE"/>
      <charset val="238"/>
    </font>
    <font>
      <sz val="8"/>
      <color rgb="FF00B050"/>
      <name val="Arial CE"/>
      <family val="2"/>
      <charset val="238"/>
    </font>
    <font>
      <b/>
      <sz val="8"/>
      <color rgb="FF00B050"/>
      <name val="Arial CE"/>
      <family val="2"/>
      <charset val="238"/>
    </font>
    <font>
      <sz val="8"/>
      <color rgb="FF00B050"/>
      <name val="Arial CE"/>
      <charset val="238"/>
    </font>
    <font>
      <sz val="11"/>
      <color rgb="FF00B050"/>
      <name val="Arial"/>
      <family val="2"/>
      <charset val="238"/>
    </font>
    <font>
      <b/>
      <sz val="10"/>
      <color rgb="FF00B050"/>
      <name val="Arial CE"/>
      <family val="2"/>
      <charset val="238"/>
    </font>
    <font>
      <b/>
      <sz val="12"/>
      <color rgb="FF00B050"/>
      <name val="Arial CE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6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26"/>
      </patternFill>
    </fill>
  </fills>
  <borders count="1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ill="0" applyBorder="0" applyAlignment="0" applyProtection="0"/>
    <xf numFmtId="44" fontId="1" fillId="0" borderId="0" applyFill="0" applyBorder="0" applyAlignment="0" applyProtection="0"/>
  </cellStyleXfs>
  <cellXfs count="520">
    <xf numFmtId="0" fontId="0" fillId="0" borderId="0" xfId="0"/>
    <xf numFmtId="0" fontId="4" fillId="0" borderId="0" xfId="0" applyFont="1"/>
    <xf numFmtId="4" fontId="5" fillId="2" borderId="4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0" fontId="18" fillId="0" borderId="0" xfId="0" applyFont="1"/>
    <xf numFmtId="2" fontId="5" fillId="2" borderId="7" xfId="0" applyNumberFormat="1" applyFont="1" applyFill="1" applyBorder="1" applyAlignment="1">
      <alignment horizontal="center"/>
    </xf>
    <xf numFmtId="10" fontId="5" fillId="2" borderId="24" xfId="0" applyNumberFormat="1" applyFont="1" applyFill="1" applyBorder="1" applyAlignment="1">
      <alignment horizontal="center"/>
    </xf>
    <xf numFmtId="4" fontId="5" fillId="2" borderId="28" xfId="0" applyNumberFormat="1" applyFont="1" applyFill="1" applyBorder="1" applyAlignment="1">
      <alignment horizontal="right"/>
    </xf>
    <xf numFmtId="10" fontId="6" fillId="2" borderId="24" xfId="0" applyNumberFormat="1" applyFont="1" applyFill="1" applyBorder="1" applyAlignment="1">
      <alignment horizontal="center"/>
    </xf>
    <xf numFmtId="10" fontId="5" fillId="0" borderId="24" xfId="2" applyNumberFormat="1" applyFont="1" applyFill="1" applyBorder="1" applyAlignment="1" applyProtection="1">
      <alignment horizontal="center"/>
    </xf>
    <xf numFmtId="10" fontId="6" fillId="0" borderId="24" xfId="0" applyNumberFormat="1" applyFont="1" applyBorder="1"/>
    <xf numFmtId="2" fontId="5" fillId="2" borderId="9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/>
    <xf numFmtId="4" fontId="6" fillId="10" borderId="25" xfId="0" applyNumberFormat="1" applyFont="1" applyFill="1" applyBorder="1"/>
    <xf numFmtId="2" fontId="6" fillId="10" borderId="26" xfId="0" applyNumberFormat="1" applyFont="1" applyFill="1" applyBorder="1" applyAlignment="1">
      <alignment horizontal="center"/>
    </xf>
    <xf numFmtId="10" fontId="6" fillId="10" borderId="27" xfId="2" applyNumberFormat="1" applyFont="1" applyFill="1" applyBorder="1" applyAlignment="1" applyProtection="1">
      <alignment horizontal="center"/>
    </xf>
    <xf numFmtId="10" fontId="6" fillId="10" borderId="24" xfId="2" applyNumberFormat="1" applyFont="1" applyFill="1" applyBorder="1" applyAlignment="1" applyProtection="1">
      <alignment horizontal="center"/>
    </xf>
    <xf numFmtId="0" fontId="9" fillId="2" borderId="63" xfId="0" applyFont="1" applyFill="1" applyBorder="1" applyAlignment="1">
      <alignment horizontal="center"/>
    </xf>
    <xf numFmtId="4" fontId="5" fillId="2" borderId="0" xfId="0" applyNumberFormat="1" applyFont="1" applyFill="1"/>
    <xf numFmtId="0" fontId="9" fillId="2" borderId="66" xfId="0" applyFont="1" applyFill="1" applyBorder="1" applyAlignment="1">
      <alignment horizontal="center"/>
    </xf>
    <xf numFmtId="4" fontId="7" fillId="10" borderId="67" xfId="0" applyNumberFormat="1" applyFont="1" applyFill="1" applyBorder="1" applyAlignment="1">
      <alignment horizontal="right"/>
    </xf>
    <xf numFmtId="4" fontId="6" fillId="10" borderId="67" xfId="0" applyNumberFormat="1" applyFont="1" applyFill="1" applyBorder="1"/>
    <xf numFmtId="0" fontId="16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4" fontId="14" fillId="0" borderId="0" xfId="0" applyNumberFormat="1" applyFont="1"/>
    <xf numFmtId="2" fontId="13" fillId="0" borderId="0" xfId="0" applyNumberFormat="1" applyFont="1" applyAlignment="1">
      <alignment horizontal="center"/>
    </xf>
    <xf numFmtId="4" fontId="18" fillId="0" borderId="0" xfId="0" applyNumberFormat="1" applyFont="1"/>
    <xf numFmtId="4" fontId="23" fillId="0" borderId="0" xfId="0" applyNumberFormat="1" applyFont="1"/>
    <xf numFmtId="49" fontId="0" fillId="0" borderId="0" xfId="0" applyNumberFormat="1"/>
    <xf numFmtId="49" fontId="5" fillId="2" borderId="63" xfId="0" applyNumberFormat="1" applyFont="1" applyFill="1" applyBorder="1"/>
    <xf numFmtId="49" fontId="10" fillId="0" borderId="15" xfId="0" applyNumberFormat="1" applyFont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6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0" fontId="6" fillId="0" borderId="30" xfId="0" applyNumberFormat="1" applyFont="1" applyBorder="1"/>
    <xf numFmtId="0" fontId="12" fillId="2" borderId="8" xfId="0" applyFont="1" applyFill="1" applyBorder="1" applyAlignment="1">
      <alignment horizontal="center"/>
    </xf>
    <xf numFmtId="0" fontId="29" fillId="0" borderId="9" xfId="0" applyFont="1" applyBorder="1" applyAlignment="1">
      <alignment horizontal="center" vertical="center"/>
    </xf>
    <xf numFmtId="49" fontId="5" fillId="9" borderId="39" xfId="0" applyNumberFormat="1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7" fillId="9" borderId="60" xfId="0" applyFont="1" applyFill="1" applyBorder="1" applyAlignment="1">
      <alignment horizontal="center" vertical="center" wrapText="1"/>
    </xf>
    <xf numFmtId="2" fontId="7" fillId="9" borderId="36" xfId="0" applyNumberFormat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2" fillId="0" borderId="0" xfId="3" applyNumberFormat="1" applyFont="1" applyFill="1" applyBorder="1"/>
    <xf numFmtId="10" fontId="5" fillId="0" borderId="0" xfId="0" applyNumberFormat="1" applyFont="1" applyAlignment="1">
      <alignment horizontal="center"/>
    </xf>
    <xf numFmtId="0" fontId="15" fillId="0" borderId="0" xfId="0" applyFont="1"/>
    <xf numFmtId="3" fontId="25" fillId="0" borderId="0" xfId="0" applyNumberFormat="1" applyFont="1"/>
    <xf numFmtId="4" fontId="5" fillId="6" borderId="9" xfId="0" applyNumberFormat="1" applyFont="1" applyFill="1" applyBorder="1" applyAlignment="1">
      <alignment horizontal="right"/>
    </xf>
    <xf numFmtId="4" fontId="20" fillId="0" borderId="9" xfId="0" applyNumberFormat="1" applyFont="1" applyBorder="1" applyAlignment="1">
      <alignment horizontal="right"/>
    </xf>
    <xf numFmtId="4" fontId="21" fillId="10" borderId="9" xfId="0" applyNumberFormat="1" applyFont="1" applyFill="1" applyBorder="1" applyAlignment="1">
      <alignment horizontal="right"/>
    </xf>
    <xf numFmtId="0" fontId="29" fillId="0" borderId="17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right"/>
    </xf>
    <xf numFmtId="4" fontId="29" fillId="6" borderId="9" xfId="0" applyNumberFormat="1" applyFont="1" applyFill="1" applyBorder="1" applyAlignment="1">
      <alignment horizontal="right"/>
    </xf>
    <xf numFmtId="4" fontId="20" fillId="0" borderId="14" xfId="0" applyNumberFormat="1" applyFont="1" applyBorder="1" applyAlignment="1">
      <alignment horizontal="right"/>
    </xf>
    <xf numFmtId="2" fontId="13" fillId="3" borderId="74" xfId="0" applyNumberFormat="1" applyFont="1" applyFill="1" applyBorder="1" applyAlignment="1">
      <alignment horizontal="center"/>
    </xf>
    <xf numFmtId="9" fontId="6" fillId="4" borderId="75" xfId="2" applyFont="1" applyFill="1" applyBorder="1" applyAlignment="1" applyProtection="1">
      <alignment horizontal="center"/>
    </xf>
    <xf numFmtId="4" fontId="11" fillId="3" borderId="76" xfId="0" applyNumberFormat="1" applyFont="1" applyFill="1" applyBorder="1" applyAlignment="1">
      <alignment horizontal="right"/>
    </xf>
    <xf numFmtId="4" fontId="11" fillId="3" borderId="48" xfId="0" applyNumberFormat="1" applyFont="1" applyFill="1" applyBorder="1" applyAlignment="1">
      <alignment horizontal="right"/>
    </xf>
    <xf numFmtId="49" fontId="5" fillId="2" borderId="9" xfId="0" applyNumberFormat="1" applyFont="1" applyFill="1" applyBorder="1" applyAlignment="1">
      <alignment horizontal="center"/>
    </xf>
    <xf numFmtId="1" fontId="5" fillId="2" borderId="9" xfId="0" applyNumberFormat="1" applyFont="1" applyFill="1" applyBorder="1" applyAlignment="1">
      <alignment horizontal="center"/>
    </xf>
    <xf numFmtId="2" fontId="34" fillId="10" borderId="2" xfId="0" applyNumberFormat="1" applyFont="1" applyFill="1" applyBorder="1" applyAlignment="1">
      <alignment horizontal="center"/>
    </xf>
    <xf numFmtId="2" fontId="5" fillId="10" borderId="2" xfId="0" applyNumberFormat="1" applyFont="1" applyFill="1" applyBorder="1" applyAlignment="1">
      <alignment horizontal="center"/>
    </xf>
    <xf numFmtId="4" fontId="24" fillId="10" borderId="21" xfId="0" applyNumberFormat="1" applyFont="1" applyFill="1" applyBorder="1" applyAlignment="1">
      <alignment horizontal="right"/>
    </xf>
    <xf numFmtId="4" fontId="6" fillId="10" borderId="9" xfId="0" applyNumberFormat="1" applyFont="1" applyFill="1" applyBorder="1" applyAlignment="1">
      <alignment horizontal="right"/>
    </xf>
    <xf numFmtId="0" fontId="29" fillId="0" borderId="50" xfId="0" applyFont="1" applyBorder="1" applyAlignment="1">
      <alignment horizontal="center" vertical="center"/>
    </xf>
    <xf numFmtId="4" fontId="5" fillId="2" borderId="16" xfId="0" applyNumberFormat="1" applyFont="1" applyFill="1" applyBorder="1"/>
    <xf numFmtId="0" fontId="0" fillId="0" borderId="16" xfId="0" applyBorder="1"/>
    <xf numFmtId="2" fontId="6" fillId="9" borderId="40" xfId="0" applyNumberFormat="1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3" fontId="29" fillId="2" borderId="6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4" fontId="11" fillId="3" borderId="48" xfId="0" applyNumberFormat="1" applyFont="1" applyFill="1" applyBorder="1" applyAlignment="1">
      <alignment horizontal="center" vertical="center"/>
    </xf>
    <xf numFmtId="3" fontId="36" fillId="3" borderId="48" xfId="0" applyNumberFormat="1" applyFont="1" applyFill="1" applyBorder="1" applyAlignment="1">
      <alignment horizontal="center" vertical="center"/>
    </xf>
    <xf numFmtId="3" fontId="28" fillId="3" borderId="53" xfId="0" applyNumberFormat="1" applyFont="1" applyFill="1" applyBorder="1" applyAlignment="1">
      <alignment horizontal="right"/>
    </xf>
    <xf numFmtId="2" fontId="28" fillId="3" borderId="74" xfId="0" applyNumberFormat="1" applyFont="1" applyFill="1" applyBorder="1" applyAlignment="1">
      <alignment horizontal="center"/>
    </xf>
    <xf numFmtId="3" fontId="2" fillId="3" borderId="33" xfId="0" applyNumberFormat="1" applyFont="1" applyFill="1" applyBorder="1"/>
    <xf numFmtId="3" fontId="5" fillId="6" borderId="14" xfId="0" applyNumberFormat="1" applyFont="1" applyFill="1" applyBorder="1" applyAlignment="1">
      <alignment horizontal="center"/>
    </xf>
    <xf numFmtId="4" fontId="12" fillId="5" borderId="80" xfId="0" applyNumberFormat="1" applyFont="1" applyFill="1" applyBorder="1" applyAlignment="1">
      <alignment horizontal="right"/>
    </xf>
    <xf numFmtId="3" fontId="36" fillId="7" borderId="47" xfId="0" applyNumberFormat="1" applyFont="1" applyFill="1" applyBorder="1" applyAlignment="1">
      <alignment horizontal="right"/>
    </xf>
    <xf numFmtId="2" fontId="22" fillId="7" borderId="19" xfId="3" applyNumberFormat="1" applyFont="1" applyFill="1" applyBorder="1"/>
    <xf numFmtId="4" fontId="35" fillId="7" borderId="48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center" vertical="center"/>
    </xf>
    <xf numFmtId="0" fontId="6" fillId="9" borderId="83" xfId="0" applyFont="1" applyFill="1" applyBorder="1" applyAlignment="1">
      <alignment horizontal="center" vertical="center" wrapText="1"/>
    </xf>
    <xf numFmtId="2" fontId="6" fillId="9" borderId="37" xfId="0" applyNumberFormat="1" applyFont="1" applyFill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4" fontId="16" fillId="0" borderId="9" xfId="0" applyNumberFormat="1" applyFont="1" applyBorder="1" applyAlignment="1">
      <alignment horizontal="right" vertical="center"/>
    </xf>
    <xf numFmtId="3" fontId="19" fillId="0" borderId="10" xfId="0" applyNumberFormat="1" applyFont="1" applyBorder="1" applyAlignment="1">
      <alignment vertical="center"/>
    </xf>
    <xf numFmtId="3" fontId="5" fillId="0" borderId="9" xfId="0" applyNumberFormat="1" applyFont="1" applyBorder="1"/>
    <xf numFmtId="3" fontId="17" fillId="0" borderId="0" xfId="0" applyNumberFormat="1" applyFont="1"/>
    <xf numFmtId="3" fontId="16" fillId="0" borderId="9" xfId="0" applyNumberFormat="1" applyFont="1" applyBorder="1"/>
    <xf numFmtId="49" fontId="5" fillId="0" borderId="0" xfId="0" applyNumberFormat="1" applyFont="1" applyAlignment="1">
      <alignment horizontal="center"/>
    </xf>
    <xf numFmtId="4" fontId="30" fillId="12" borderId="39" xfId="0" applyNumberFormat="1" applyFont="1" applyFill="1" applyBorder="1" applyAlignment="1">
      <alignment horizontal="center" vertical="center"/>
    </xf>
    <xf numFmtId="4" fontId="30" fillId="12" borderId="61" xfId="0" applyNumberFormat="1" applyFont="1" applyFill="1" applyBorder="1" applyAlignment="1">
      <alignment horizontal="center" vertical="center"/>
    </xf>
    <xf numFmtId="1" fontId="5" fillId="2" borderId="35" xfId="0" applyNumberFormat="1" applyFont="1" applyFill="1" applyBorder="1" applyAlignment="1">
      <alignment horizontal="center"/>
    </xf>
    <xf numFmtId="4" fontId="30" fillId="12" borderId="69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/>
    <xf numFmtId="3" fontId="5" fillId="0" borderId="46" xfId="0" applyNumberFormat="1" applyFont="1" applyBorder="1"/>
    <xf numFmtId="4" fontId="5" fillId="0" borderId="28" xfId="0" applyNumberFormat="1" applyFont="1" applyBorder="1" applyAlignment="1">
      <alignment horizontal="right"/>
    </xf>
    <xf numFmtId="3" fontId="16" fillId="12" borderId="9" xfId="0" applyNumberFormat="1" applyFont="1" applyFill="1" applyBorder="1"/>
    <xf numFmtId="0" fontId="16" fillId="0" borderId="9" xfId="0" applyFont="1" applyBorder="1" applyAlignment="1">
      <alignment horizontal="right"/>
    </xf>
    <xf numFmtId="3" fontId="16" fillId="0" borderId="9" xfId="0" applyNumberFormat="1" applyFont="1" applyBorder="1" applyAlignment="1">
      <alignment horizontal="right"/>
    </xf>
    <xf numFmtId="0" fontId="16" fillId="11" borderId="9" xfId="0" applyFont="1" applyFill="1" applyBorder="1" applyAlignment="1">
      <alignment horizontal="right"/>
    </xf>
    <xf numFmtId="0" fontId="16" fillId="11" borderId="9" xfId="0" applyFont="1" applyFill="1" applyBorder="1" applyAlignment="1">
      <alignment horizontal="right" vertical="center"/>
    </xf>
    <xf numFmtId="3" fontId="16" fillId="11" borderId="9" xfId="0" applyNumberFormat="1" applyFont="1" applyFill="1" applyBorder="1" applyAlignment="1">
      <alignment horizontal="right"/>
    </xf>
    <xf numFmtId="0" fontId="27" fillId="12" borderId="62" xfId="0" applyFont="1" applyFill="1" applyBorder="1" applyAlignment="1">
      <alignment horizontal="center" vertical="center"/>
    </xf>
    <xf numFmtId="0" fontId="27" fillId="12" borderId="40" xfId="0" applyFont="1" applyFill="1" applyBorder="1" applyAlignment="1">
      <alignment horizontal="center" vertical="center"/>
    </xf>
    <xf numFmtId="0" fontId="27" fillId="12" borderId="42" xfId="0" applyFont="1" applyFill="1" applyBorder="1" applyAlignment="1">
      <alignment horizontal="center" vertical="center"/>
    </xf>
    <xf numFmtId="3" fontId="12" fillId="0" borderId="35" xfId="0" applyNumberFormat="1" applyFont="1" applyBorder="1" applyAlignment="1">
      <alignment horizontal="right" vertical="center" wrapText="1"/>
    </xf>
    <xf numFmtId="3" fontId="12" fillId="0" borderId="9" xfId="0" applyNumberFormat="1" applyFont="1" applyBorder="1" applyAlignment="1">
      <alignment horizontal="right" vertical="center" wrapText="1"/>
    </xf>
    <xf numFmtId="4" fontId="6" fillId="9" borderId="9" xfId="0" applyNumberFormat="1" applyFont="1" applyFill="1" applyBorder="1" applyAlignment="1">
      <alignment horizontal="right"/>
    </xf>
    <xf numFmtId="3" fontId="6" fillId="12" borderId="9" xfId="0" applyNumberFormat="1" applyFont="1" applyFill="1" applyBorder="1" applyAlignment="1">
      <alignment horizontal="right"/>
    </xf>
    <xf numFmtId="4" fontId="6" fillId="12" borderId="9" xfId="0" applyNumberFormat="1" applyFont="1" applyFill="1" applyBorder="1" applyAlignment="1">
      <alignment horizontal="right"/>
    </xf>
    <xf numFmtId="0" fontId="16" fillId="12" borderId="9" xfId="0" applyFont="1" applyFill="1" applyBorder="1" applyAlignment="1">
      <alignment horizontal="right" vertical="center"/>
    </xf>
    <xf numFmtId="4" fontId="29" fillId="6" borderId="14" xfId="0" applyNumberFormat="1" applyFont="1" applyFill="1" applyBorder="1" applyAlignment="1">
      <alignment horizontal="right"/>
    </xf>
    <xf numFmtId="49" fontId="10" fillId="2" borderId="17" xfId="0" applyNumberFormat="1" applyFont="1" applyFill="1" applyBorder="1" applyAlignment="1">
      <alignment horizontal="center"/>
    </xf>
    <xf numFmtId="4" fontId="37" fillId="0" borderId="9" xfId="0" applyNumberFormat="1" applyFont="1" applyBorder="1" applyAlignment="1">
      <alignment horizontal="center" vertical="center"/>
    </xf>
    <xf numFmtId="4" fontId="37" fillId="0" borderId="9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right" vertical="center"/>
    </xf>
    <xf numFmtId="3" fontId="5" fillId="12" borderId="46" xfId="0" applyNumberFormat="1" applyFont="1" applyFill="1" applyBorder="1"/>
    <xf numFmtId="3" fontId="21" fillId="12" borderId="46" xfId="0" applyNumberFormat="1" applyFont="1" applyFill="1" applyBorder="1" applyAlignment="1">
      <alignment horizontal="right" vertical="center"/>
    </xf>
    <xf numFmtId="3" fontId="5" fillId="0" borderId="28" xfId="0" applyNumberFormat="1" applyFont="1" applyBorder="1"/>
    <xf numFmtId="3" fontId="4" fillId="0" borderId="21" xfId="0" applyNumberFormat="1" applyFont="1" applyBorder="1"/>
    <xf numFmtId="3" fontId="4" fillId="0" borderId="9" xfId="0" applyNumberFormat="1" applyFont="1" applyBorder="1"/>
    <xf numFmtId="3" fontId="0" fillId="0" borderId="9" xfId="0" applyNumberFormat="1" applyBorder="1"/>
    <xf numFmtId="3" fontId="5" fillId="0" borderId="28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21" fillId="0" borderId="28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29" fillId="0" borderId="9" xfId="0" applyNumberFormat="1" applyFont="1" applyBorder="1" applyAlignment="1">
      <alignment horizontal="right" vertical="center" wrapText="1"/>
    </xf>
    <xf numFmtId="4" fontId="11" fillId="3" borderId="49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/>
    </xf>
    <xf numFmtId="3" fontId="5" fillId="6" borderId="35" xfId="0" applyNumberFormat="1" applyFont="1" applyFill="1" applyBorder="1" applyAlignment="1">
      <alignment horizontal="center"/>
    </xf>
    <xf numFmtId="49" fontId="6" fillId="3" borderId="39" xfId="0" applyNumberFormat="1" applyFont="1" applyFill="1" applyBorder="1" applyAlignment="1">
      <alignment horizontal="center"/>
    </xf>
    <xf numFmtId="4" fontId="6" fillId="3" borderId="39" xfId="0" applyNumberFormat="1" applyFont="1" applyFill="1" applyBorder="1" applyAlignment="1">
      <alignment horizontal="center" vertical="center"/>
    </xf>
    <xf numFmtId="3" fontId="5" fillId="6" borderId="82" xfId="0" applyNumberFormat="1" applyFont="1" applyFill="1" applyBorder="1" applyAlignment="1">
      <alignment horizontal="center"/>
    </xf>
    <xf numFmtId="3" fontId="5" fillId="6" borderId="21" xfId="0" applyNumberFormat="1" applyFont="1" applyFill="1" applyBorder="1" applyAlignment="1">
      <alignment horizontal="center"/>
    </xf>
    <xf numFmtId="3" fontId="5" fillId="6" borderId="57" xfId="0" applyNumberFormat="1" applyFont="1" applyFill="1" applyBorder="1" applyAlignment="1">
      <alignment horizontal="center"/>
    </xf>
    <xf numFmtId="3" fontId="29" fillId="2" borderId="79" xfId="0" applyNumberFormat="1" applyFont="1" applyFill="1" applyBorder="1" applyAlignment="1">
      <alignment horizontal="center"/>
    </xf>
    <xf numFmtId="3" fontId="29" fillId="2" borderId="58" xfId="0" applyNumberFormat="1" applyFont="1" applyFill="1" applyBorder="1" applyAlignment="1">
      <alignment horizontal="center"/>
    </xf>
    <xf numFmtId="4" fontId="6" fillId="3" borderId="54" xfId="0" applyNumberFormat="1" applyFont="1" applyFill="1" applyBorder="1" applyAlignment="1">
      <alignment horizontal="right"/>
    </xf>
    <xf numFmtId="4" fontId="5" fillId="6" borderId="88" xfId="0" applyNumberFormat="1" applyFont="1" applyFill="1" applyBorder="1" applyAlignment="1">
      <alignment horizontal="right"/>
    </xf>
    <xf numFmtId="4" fontId="5" fillId="6" borderId="89" xfId="0" applyNumberFormat="1" applyFont="1" applyFill="1" applyBorder="1" applyAlignment="1">
      <alignment horizontal="right"/>
    </xf>
    <xf numFmtId="4" fontId="5" fillId="6" borderId="90" xfId="0" applyNumberFormat="1" applyFont="1" applyFill="1" applyBorder="1" applyAlignment="1">
      <alignment horizontal="right"/>
    </xf>
    <xf numFmtId="4" fontId="5" fillId="6" borderId="21" xfId="0" applyNumberFormat="1" applyFont="1" applyFill="1" applyBorder="1" applyAlignment="1">
      <alignment horizontal="right"/>
    </xf>
    <xf numFmtId="4" fontId="6" fillId="10" borderId="21" xfId="0" applyNumberFormat="1" applyFont="1" applyFill="1" applyBorder="1" applyAlignment="1">
      <alignment horizontal="right"/>
    </xf>
    <xf numFmtId="4" fontId="21" fillId="10" borderId="21" xfId="0" applyNumberFormat="1" applyFont="1" applyFill="1" applyBorder="1" applyAlignment="1">
      <alignment horizontal="right"/>
    </xf>
    <xf numFmtId="4" fontId="5" fillId="6" borderId="57" xfId="0" applyNumberFormat="1" applyFont="1" applyFill="1" applyBorder="1" applyAlignment="1">
      <alignment horizontal="right"/>
    </xf>
    <xf numFmtId="4" fontId="31" fillId="10" borderId="91" xfId="0" applyNumberFormat="1" applyFont="1" applyFill="1" applyBorder="1"/>
    <xf numFmtId="4" fontId="12" fillId="6" borderId="92" xfId="0" applyNumberFormat="1" applyFont="1" applyFill="1" applyBorder="1" applyAlignment="1">
      <alignment horizontal="right"/>
    </xf>
    <xf numFmtId="4" fontId="31" fillId="10" borderId="92" xfId="0" applyNumberFormat="1" applyFont="1" applyFill="1" applyBorder="1" applyAlignment="1">
      <alignment horizontal="right"/>
    </xf>
    <xf numFmtId="4" fontId="32" fillId="10" borderId="89" xfId="0" applyNumberFormat="1" applyFont="1" applyFill="1" applyBorder="1" applyAlignment="1">
      <alignment horizontal="right"/>
    </xf>
    <xf numFmtId="4" fontId="12" fillId="6" borderId="93" xfId="0" applyNumberFormat="1" applyFont="1" applyFill="1" applyBorder="1" applyAlignment="1">
      <alignment horizontal="right"/>
    </xf>
    <xf numFmtId="4" fontId="12" fillId="6" borderId="94" xfId="0" applyNumberFormat="1" applyFont="1" applyFill="1" applyBorder="1" applyAlignment="1">
      <alignment horizontal="right" vertical="center"/>
    </xf>
    <xf numFmtId="4" fontId="12" fillId="6" borderId="95" xfId="0" applyNumberFormat="1" applyFont="1" applyFill="1" applyBorder="1" applyAlignment="1">
      <alignment horizontal="right"/>
    </xf>
    <xf numFmtId="4" fontId="40" fillId="2" borderId="28" xfId="0" applyNumberFormat="1" applyFont="1" applyFill="1" applyBorder="1" applyAlignment="1">
      <alignment horizontal="right"/>
    </xf>
    <xf numFmtId="4" fontId="39" fillId="10" borderId="29" xfId="0" applyNumberFormat="1" applyFont="1" applyFill="1" applyBorder="1" applyAlignment="1">
      <alignment horizontal="right"/>
    </xf>
    <xf numFmtId="4" fontId="40" fillId="2" borderId="9" xfId="0" applyNumberFormat="1" applyFont="1" applyFill="1" applyBorder="1" applyAlignment="1">
      <alignment horizontal="right"/>
    </xf>
    <xf numFmtId="4" fontId="39" fillId="10" borderId="55" xfId="0" applyNumberFormat="1" applyFont="1" applyFill="1" applyBorder="1" applyAlignment="1">
      <alignment horizontal="right"/>
    </xf>
    <xf numFmtId="4" fontId="40" fillId="2" borderId="29" xfId="0" applyNumberFormat="1" applyFont="1" applyFill="1" applyBorder="1" applyAlignment="1">
      <alignment horizontal="right"/>
    </xf>
    <xf numFmtId="4" fontId="39" fillId="10" borderId="32" xfId="0" applyNumberFormat="1" applyFont="1" applyFill="1" applyBorder="1" applyAlignment="1">
      <alignment horizontal="right"/>
    </xf>
    <xf numFmtId="4" fontId="40" fillId="2" borderId="14" xfId="0" applyNumberFormat="1" applyFont="1" applyFill="1" applyBorder="1" applyAlignment="1">
      <alignment horizontal="right"/>
    </xf>
    <xf numFmtId="3" fontId="40" fillId="0" borderId="46" xfId="0" applyNumberFormat="1" applyFont="1" applyBorder="1"/>
    <xf numFmtId="3" fontId="16" fillId="13" borderId="9" xfId="0" applyNumberFormat="1" applyFont="1" applyFill="1" applyBorder="1"/>
    <xf numFmtId="3" fontId="5" fillId="13" borderId="46" xfId="0" applyNumberFormat="1" applyFont="1" applyFill="1" applyBorder="1"/>
    <xf numFmtId="4" fontId="40" fillId="2" borderId="43" xfId="0" applyNumberFormat="1" applyFont="1" applyFill="1" applyBorder="1" applyAlignment="1">
      <alignment horizontal="center" vertical="center"/>
    </xf>
    <xf numFmtId="3" fontId="40" fillId="2" borderId="26" xfId="0" applyNumberFormat="1" applyFont="1" applyFill="1" applyBorder="1" applyAlignment="1">
      <alignment horizontal="center"/>
    </xf>
    <xf numFmtId="4" fontId="40" fillId="2" borderId="28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>
      <alignment horizontal="center"/>
    </xf>
    <xf numFmtId="3" fontId="40" fillId="2" borderId="28" xfId="0" applyNumberFormat="1" applyFont="1" applyFill="1" applyBorder="1" applyAlignment="1">
      <alignment horizontal="center" vertical="center"/>
    </xf>
    <xf numFmtId="4" fontId="40" fillId="2" borderId="50" xfId="0" applyNumberFormat="1" applyFont="1" applyFill="1" applyBorder="1" applyAlignment="1">
      <alignment horizontal="center" vertical="center"/>
    </xf>
    <xf numFmtId="3" fontId="40" fillId="2" borderId="7" xfId="0" applyNumberFormat="1" applyFont="1" applyFill="1" applyBorder="1" applyAlignment="1">
      <alignment horizontal="center"/>
    </xf>
    <xf numFmtId="3" fontId="40" fillId="2" borderId="9" xfId="0" applyNumberFormat="1" applyFont="1" applyFill="1" applyBorder="1" applyAlignment="1">
      <alignment horizontal="center"/>
    </xf>
    <xf numFmtId="4" fontId="40" fillId="2" borderId="47" xfId="0" applyNumberFormat="1" applyFont="1" applyFill="1" applyBorder="1" applyAlignment="1">
      <alignment horizontal="center" vertical="center"/>
    </xf>
    <xf numFmtId="3" fontId="40" fillId="2" borderId="87" xfId="0" applyNumberFormat="1" applyFont="1" applyFill="1" applyBorder="1" applyAlignment="1">
      <alignment horizontal="center"/>
    </xf>
    <xf numFmtId="165" fontId="41" fillId="0" borderId="9" xfId="0" applyNumberFormat="1" applyFont="1" applyBorder="1" applyAlignment="1">
      <alignment horizontal="center" vertical="center"/>
    </xf>
    <xf numFmtId="165" fontId="12" fillId="2" borderId="9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right" vertical="center"/>
    </xf>
    <xf numFmtId="4" fontId="29" fillId="0" borderId="0" xfId="0" applyNumberFormat="1" applyFont="1" applyAlignment="1">
      <alignment horizontal="right"/>
    </xf>
    <xf numFmtId="4" fontId="41" fillId="0" borderId="9" xfId="0" applyNumberFormat="1" applyFont="1" applyBorder="1" applyAlignment="1">
      <alignment horizontal="center" vertical="center"/>
    </xf>
    <xf numFmtId="164" fontId="41" fillId="0" borderId="9" xfId="0" applyNumberFormat="1" applyFont="1" applyBorder="1" applyAlignment="1">
      <alignment horizontal="center" vertical="center" wrapText="1"/>
    </xf>
    <xf numFmtId="4" fontId="29" fillId="0" borderId="9" xfId="0" applyNumberFormat="1" applyFont="1" applyBorder="1" applyAlignment="1">
      <alignment horizontal="center" vertical="center"/>
    </xf>
    <xf numFmtId="4" fontId="41" fillId="0" borderId="35" xfId="0" applyNumberFormat="1" applyFont="1" applyBorder="1" applyAlignment="1">
      <alignment horizontal="center" vertical="center"/>
    </xf>
    <xf numFmtId="4" fontId="41" fillId="0" borderId="35" xfId="0" applyNumberFormat="1" applyFont="1" applyBorder="1" applyAlignment="1">
      <alignment horizontal="center" vertical="center" wrapText="1"/>
    </xf>
    <xf numFmtId="2" fontId="41" fillId="9" borderId="65" xfId="0" applyNumberFormat="1" applyFont="1" applyFill="1" applyBorder="1" applyAlignment="1">
      <alignment horizontal="center" vertical="center" wrapText="1"/>
    </xf>
    <xf numFmtId="4" fontId="6" fillId="3" borderId="71" xfId="0" applyNumberFormat="1" applyFont="1" applyFill="1" applyBorder="1" applyAlignment="1">
      <alignment horizontal="right"/>
    </xf>
    <xf numFmtId="4" fontId="6" fillId="3" borderId="68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9" fillId="2" borderId="21" xfId="0" applyFont="1" applyFill="1" applyBorder="1" applyAlignment="1">
      <alignment horizontal="right" vertical="center" wrapText="1"/>
    </xf>
    <xf numFmtId="0" fontId="29" fillId="2" borderId="57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wrapText="1"/>
    </xf>
    <xf numFmtId="0" fontId="6" fillId="10" borderId="22" xfId="0" applyFont="1" applyFill="1" applyBorder="1" applyAlignment="1">
      <alignment wrapText="1"/>
    </xf>
    <xf numFmtId="0" fontId="5" fillId="2" borderId="23" xfId="0" applyFont="1" applyFill="1" applyBorder="1" applyAlignment="1">
      <alignment horizontal="left" wrapText="1"/>
    </xf>
    <xf numFmtId="0" fontId="6" fillId="10" borderId="2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" fontId="6" fillId="10" borderId="24" xfId="0" applyNumberFormat="1" applyFont="1" applyFill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5" fillId="0" borderId="2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4" fontId="5" fillId="2" borderId="86" xfId="0" applyNumberFormat="1" applyFont="1" applyFill="1" applyBorder="1" applyAlignment="1">
      <alignment horizontal="left" wrapText="1"/>
    </xf>
    <xf numFmtId="0" fontId="5" fillId="2" borderId="31" xfId="0" applyFont="1" applyFill="1" applyBorder="1" applyAlignment="1">
      <alignment horizontal="left" wrapText="1"/>
    </xf>
    <xf numFmtId="0" fontId="5" fillId="2" borderId="78" xfId="0" applyFont="1" applyFill="1" applyBorder="1" applyAlignment="1">
      <alignment horizontal="left" wrapText="1"/>
    </xf>
    <xf numFmtId="0" fontId="5" fillId="2" borderId="81" xfId="0" applyFont="1" applyFill="1" applyBorder="1" applyAlignment="1">
      <alignment horizontal="left" wrapText="1"/>
    </xf>
    <xf numFmtId="0" fontId="28" fillId="0" borderId="0" xfId="0" applyFont="1" applyAlignment="1">
      <alignment horizontal="center" vertical="center" wrapText="1"/>
    </xf>
    <xf numFmtId="49" fontId="29" fillId="2" borderId="2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16" fillId="0" borderId="35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wrapText="1"/>
    </xf>
    <xf numFmtId="0" fontId="16" fillId="11" borderId="9" xfId="0" applyFont="1" applyFill="1" applyBorder="1" applyAlignment="1">
      <alignment horizontal="right" wrapText="1"/>
    </xf>
    <xf numFmtId="0" fontId="16" fillId="0" borderId="0" xfId="0" applyFont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horizontal="right" wrapText="1"/>
    </xf>
    <xf numFmtId="4" fontId="21" fillId="0" borderId="29" xfId="0" applyNumberFormat="1" applyFont="1" applyBorder="1" applyAlignment="1">
      <alignment wrapText="1"/>
    </xf>
    <xf numFmtId="4" fontId="28" fillId="3" borderId="41" xfId="0" applyNumberFormat="1" applyFont="1" applyFill="1" applyBorder="1" applyAlignment="1">
      <alignment horizontal="center" vertical="center" wrapText="1"/>
    </xf>
    <xf numFmtId="4" fontId="6" fillId="3" borderId="36" xfId="0" applyNumberFormat="1" applyFont="1" applyFill="1" applyBorder="1" applyAlignment="1">
      <alignment horizontal="center" vertical="center"/>
    </xf>
    <xf numFmtId="4" fontId="6" fillId="3" borderId="41" xfId="0" applyNumberFormat="1" applyFont="1" applyFill="1" applyBorder="1" applyAlignment="1">
      <alignment horizontal="center" vertical="center"/>
    </xf>
    <xf numFmtId="4" fontId="42" fillId="5" borderId="44" xfId="0" applyNumberFormat="1" applyFont="1" applyFill="1" applyBorder="1" applyAlignment="1">
      <alignment horizontal="right"/>
    </xf>
    <xf numFmtId="0" fontId="46" fillId="0" borderId="0" xfId="0" applyFont="1"/>
    <xf numFmtId="0" fontId="43" fillId="2" borderId="8" xfId="0" applyFont="1" applyFill="1" applyBorder="1" applyAlignment="1">
      <alignment horizontal="center"/>
    </xf>
    <xf numFmtId="49" fontId="46" fillId="0" borderId="0" xfId="0" applyNumberFormat="1" applyFont="1"/>
    <xf numFmtId="49" fontId="43" fillId="9" borderId="39" xfId="0" applyNumberFormat="1" applyFont="1" applyFill="1" applyBorder="1" applyAlignment="1">
      <alignment horizontal="center" vertical="center" wrapText="1"/>
    </xf>
    <xf numFmtId="49" fontId="43" fillId="2" borderId="63" xfId="0" applyNumberFormat="1" applyFont="1" applyFill="1" applyBorder="1"/>
    <xf numFmtId="49" fontId="43" fillId="2" borderId="5" xfId="0" applyNumberFormat="1" applyFont="1" applyFill="1" applyBorder="1" applyAlignment="1">
      <alignment horizontal="center"/>
    </xf>
    <xf numFmtId="0" fontId="43" fillId="2" borderId="5" xfId="0" applyFont="1" applyFill="1" applyBorder="1" applyAlignment="1">
      <alignment horizontal="center"/>
    </xf>
    <xf numFmtId="49" fontId="43" fillId="0" borderId="5" xfId="0" applyNumberFormat="1" applyFont="1" applyBorder="1" applyAlignment="1">
      <alignment horizontal="center"/>
    </xf>
    <xf numFmtId="4" fontId="47" fillId="3" borderId="96" xfId="0" applyNumberFormat="1" applyFont="1" applyFill="1" applyBorder="1" applyAlignment="1">
      <alignment horizontal="right"/>
    </xf>
    <xf numFmtId="4" fontId="47" fillId="3" borderId="48" xfId="0" applyNumberFormat="1" applyFont="1" applyFill="1" applyBorder="1" applyAlignment="1">
      <alignment horizontal="right"/>
    </xf>
    <xf numFmtId="49" fontId="44" fillId="3" borderId="39" xfId="0" applyNumberFormat="1" applyFont="1" applyFill="1" applyBorder="1" applyAlignment="1">
      <alignment horizontal="center"/>
    </xf>
    <xf numFmtId="49" fontId="44" fillId="2" borderId="35" xfId="0" applyNumberFormat="1" applyFont="1" applyFill="1" applyBorder="1" applyAlignment="1">
      <alignment horizontal="center"/>
    </xf>
    <xf numFmtId="49" fontId="43" fillId="2" borderId="9" xfId="0" applyNumberFormat="1" applyFont="1" applyFill="1" applyBorder="1" applyAlignment="1">
      <alignment horizontal="center"/>
    </xf>
    <xf numFmtId="2" fontId="43" fillId="2" borderId="9" xfId="0" applyNumberFormat="1" applyFont="1" applyFill="1" applyBorder="1" applyAlignment="1">
      <alignment horizontal="center"/>
    </xf>
    <xf numFmtId="1" fontId="43" fillId="2" borderId="9" xfId="0" applyNumberFormat="1" applyFont="1" applyFill="1" applyBorder="1" applyAlignment="1">
      <alignment horizontal="center"/>
    </xf>
    <xf numFmtId="2" fontId="49" fillId="7" borderId="19" xfId="3" applyNumberFormat="1" applyFont="1" applyFill="1" applyBorder="1"/>
    <xf numFmtId="49" fontId="48" fillId="0" borderId="0" xfId="0" applyNumberFormat="1" applyFont="1" applyAlignment="1">
      <alignment horizontal="center"/>
    </xf>
    <xf numFmtId="3" fontId="47" fillId="0" borderId="10" xfId="0" applyNumberFormat="1" applyFont="1" applyBorder="1" applyAlignment="1">
      <alignment vertical="center"/>
    </xf>
    <xf numFmtId="4" fontId="45" fillId="0" borderId="9" xfId="0" applyNumberFormat="1" applyFont="1" applyBorder="1" applyAlignment="1">
      <alignment horizontal="center" vertical="center"/>
    </xf>
    <xf numFmtId="49" fontId="48" fillId="2" borderId="17" xfId="0" applyNumberFormat="1" applyFont="1" applyFill="1" applyBorder="1" applyAlignment="1">
      <alignment horizontal="center"/>
    </xf>
    <xf numFmtId="164" fontId="45" fillId="0" borderId="9" xfId="0" applyNumberFormat="1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4" fontId="45" fillId="0" borderId="0" xfId="0" applyNumberFormat="1" applyFont="1" applyAlignment="1">
      <alignment horizontal="right"/>
    </xf>
    <xf numFmtId="49" fontId="43" fillId="2" borderId="0" xfId="0" applyNumberFormat="1" applyFont="1" applyFill="1" applyAlignment="1">
      <alignment horizontal="center"/>
    </xf>
    <xf numFmtId="0" fontId="50" fillId="12" borderId="12" xfId="0" applyFont="1" applyFill="1" applyBorder="1" applyAlignment="1">
      <alignment horizontal="center" vertical="center"/>
    </xf>
    <xf numFmtId="1" fontId="43" fillId="2" borderId="35" xfId="0" applyNumberFormat="1" applyFont="1" applyFill="1" applyBorder="1" applyAlignment="1">
      <alignment horizontal="center"/>
    </xf>
    <xf numFmtId="49" fontId="43" fillId="0" borderId="0" xfId="0" applyNumberFormat="1" applyFont="1" applyAlignment="1">
      <alignment horizontal="center"/>
    </xf>
    <xf numFmtId="4" fontId="40" fillId="2" borderId="50" xfId="0" applyNumberFormat="1" applyFont="1" applyFill="1" applyBorder="1" applyAlignment="1">
      <alignment horizontal="right"/>
    </xf>
    <xf numFmtId="10" fontId="5" fillId="2" borderId="30" xfId="0" applyNumberFormat="1" applyFont="1" applyFill="1" applyBorder="1" applyAlignment="1">
      <alignment horizontal="center"/>
    </xf>
    <xf numFmtId="4" fontId="12" fillId="6" borderId="94" xfId="0" applyNumberFormat="1" applyFont="1" applyFill="1" applyBorder="1" applyAlignment="1">
      <alignment horizontal="right"/>
    </xf>
    <xf numFmtId="4" fontId="5" fillId="6" borderId="14" xfId="0" applyNumberFormat="1" applyFont="1" applyFill="1" applyBorder="1" applyAlignment="1">
      <alignment horizontal="right"/>
    </xf>
    <xf numFmtId="49" fontId="5" fillId="2" borderId="100" xfId="0" applyNumberFormat="1" applyFont="1" applyFill="1" applyBorder="1" applyAlignment="1">
      <alignment horizontal="center"/>
    </xf>
    <xf numFmtId="4" fontId="20" fillId="0" borderId="46" xfId="0" applyNumberFormat="1" applyFont="1" applyBorder="1" applyAlignment="1">
      <alignment horizontal="right"/>
    </xf>
    <xf numFmtId="0" fontId="5" fillId="2" borderId="100" xfId="0" applyFont="1" applyFill="1" applyBorder="1" applyAlignment="1">
      <alignment horizontal="center"/>
    </xf>
    <xf numFmtId="49" fontId="43" fillId="2" borderId="100" xfId="0" applyNumberFormat="1" applyFont="1" applyFill="1" applyBorder="1" applyAlignment="1">
      <alignment horizontal="center"/>
    </xf>
    <xf numFmtId="0" fontId="43" fillId="2" borderId="100" xfId="0" applyFont="1" applyFill="1" applyBorder="1" applyAlignment="1">
      <alignment horizontal="center"/>
    </xf>
    <xf numFmtId="49" fontId="43" fillId="2" borderId="103" xfId="0" applyNumberFormat="1" applyFont="1" applyFill="1" applyBorder="1" applyAlignment="1">
      <alignment horizontal="center"/>
    </xf>
    <xf numFmtId="49" fontId="43" fillId="2" borderId="101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10" fontId="5" fillId="2" borderId="24" xfId="0" applyNumberFormat="1" applyFont="1" applyFill="1" applyBorder="1" applyAlignment="1">
      <alignment horizontal="center" vertical="center"/>
    </xf>
    <xf numFmtId="4" fontId="12" fillId="6" borderId="92" xfId="0" applyNumberFormat="1" applyFont="1" applyFill="1" applyBorder="1" applyAlignment="1">
      <alignment horizontal="right" vertical="center"/>
    </xf>
    <xf numFmtId="49" fontId="43" fillId="2" borderId="5" xfId="0" applyNumberFormat="1" applyFont="1" applyFill="1" applyBorder="1" applyAlignment="1">
      <alignment horizontal="center" vertical="center"/>
    </xf>
    <xf numFmtId="4" fontId="5" fillId="6" borderId="21" xfId="0" applyNumberFormat="1" applyFont="1" applyFill="1" applyBorder="1" applyAlignment="1">
      <alignment horizontal="right" vertical="center"/>
    </xf>
    <xf numFmtId="4" fontId="5" fillId="6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35" fillId="7" borderId="54" xfId="0" applyNumberFormat="1" applyFont="1" applyFill="1" applyBorder="1" applyAlignment="1">
      <alignment horizontal="center"/>
    </xf>
    <xf numFmtId="4" fontId="45" fillId="0" borderId="17" xfId="0" applyNumberFormat="1" applyFont="1" applyBorder="1" applyAlignment="1">
      <alignment horizontal="center" vertical="center"/>
    </xf>
    <xf numFmtId="49" fontId="5" fillId="2" borderId="101" xfId="0" applyNumberFormat="1" applyFont="1" applyFill="1" applyBorder="1" applyAlignment="1">
      <alignment horizontal="center"/>
    </xf>
    <xf numFmtId="4" fontId="5" fillId="6" borderId="92" xfId="0" applyNumberFormat="1" applyFont="1" applyFill="1" applyBorder="1" applyAlignment="1">
      <alignment horizontal="right"/>
    </xf>
    <xf numFmtId="2" fontId="5" fillId="2" borderId="87" xfId="0" applyNumberFormat="1" applyFont="1" applyFill="1" applyBorder="1" applyAlignment="1">
      <alignment horizontal="center"/>
    </xf>
    <xf numFmtId="10" fontId="5" fillId="2" borderId="102" xfId="0" applyNumberFormat="1" applyFont="1" applyFill="1" applyBorder="1" applyAlignment="1">
      <alignment horizontal="center"/>
    </xf>
    <xf numFmtId="4" fontId="5" fillId="6" borderId="95" xfId="0" applyNumberFormat="1" applyFont="1" applyFill="1" applyBorder="1" applyAlignment="1">
      <alignment horizontal="right"/>
    </xf>
    <xf numFmtId="4" fontId="5" fillId="6" borderId="10" xfId="0" applyNumberFormat="1" applyFont="1" applyFill="1" applyBorder="1" applyAlignment="1">
      <alignment horizontal="right"/>
    </xf>
    <xf numFmtId="4" fontId="5" fillId="6" borderId="77" xfId="0" applyNumberFormat="1" applyFont="1" applyFill="1" applyBorder="1" applyAlignment="1">
      <alignment horizontal="right"/>
    </xf>
    <xf numFmtId="4" fontId="5" fillId="6" borderId="48" xfId="0" applyNumberFormat="1" applyFont="1" applyFill="1" applyBorder="1" applyAlignment="1">
      <alignment horizontal="right"/>
    </xf>
    <xf numFmtId="4" fontId="20" fillId="0" borderId="49" xfId="0" applyNumberFormat="1" applyFont="1" applyBorder="1" applyAlignment="1">
      <alignment horizontal="right"/>
    </xf>
    <xf numFmtId="49" fontId="10" fillId="2" borderId="51" xfId="0" applyNumberFormat="1" applyFont="1" applyFill="1" applyBorder="1" applyAlignment="1">
      <alignment horizontal="center" vertical="center"/>
    </xf>
    <xf numFmtId="49" fontId="29" fillId="2" borderId="82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29" fillId="2" borderId="21" xfId="0" applyNumberFormat="1" applyFont="1" applyFill="1" applyBorder="1" applyAlignment="1">
      <alignment horizontal="right" vertical="center" wrapText="1"/>
    </xf>
    <xf numFmtId="4" fontId="40" fillId="2" borderId="21" xfId="0" applyNumberFormat="1" applyFont="1" applyFill="1" applyBorder="1" applyAlignment="1">
      <alignment horizontal="right"/>
    </xf>
    <xf numFmtId="4" fontId="40" fillId="2" borderId="21" xfId="0" applyNumberFormat="1" applyFont="1" applyFill="1" applyBorder="1" applyAlignment="1">
      <alignment horizontal="right" vertical="center"/>
    </xf>
    <xf numFmtId="4" fontId="40" fillId="2" borderId="57" xfId="0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horizontal="right"/>
    </xf>
    <xf numFmtId="4" fontId="40" fillId="2" borderId="77" xfId="0" applyNumberFormat="1" applyFont="1" applyFill="1" applyBorder="1" applyAlignment="1">
      <alignment horizontal="right"/>
    </xf>
    <xf numFmtId="49" fontId="5" fillId="2" borderId="100" xfId="0" applyNumberFormat="1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/>
    </xf>
    <xf numFmtId="0" fontId="5" fillId="2" borderId="106" xfId="0" applyFont="1" applyFill="1" applyBorder="1" applyAlignment="1">
      <alignment horizontal="left" wrapText="1"/>
    </xf>
    <xf numFmtId="49" fontId="43" fillId="2" borderId="100" xfId="0" applyNumberFormat="1" applyFont="1" applyFill="1" applyBorder="1" applyAlignment="1">
      <alignment horizontal="center" vertical="center"/>
    </xf>
    <xf numFmtId="4" fontId="20" fillId="0" borderId="46" xfId="0" applyNumberFormat="1" applyFont="1" applyBorder="1" applyAlignment="1">
      <alignment horizontal="right" vertical="center"/>
    </xf>
    <xf numFmtId="0" fontId="43" fillId="2" borderId="101" xfId="0" applyFont="1" applyFill="1" applyBorder="1" applyAlignment="1">
      <alignment horizontal="center"/>
    </xf>
    <xf numFmtId="0" fontId="43" fillId="2" borderId="103" xfId="0" applyFont="1" applyFill="1" applyBorder="1" applyAlignment="1">
      <alignment horizontal="center"/>
    </xf>
    <xf numFmtId="49" fontId="44" fillId="2" borderId="52" xfId="0" applyNumberFormat="1" applyFont="1" applyFill="1" applyBorder="1" applyAlignment="1">
      <alignment horizontal="center"/>
    </xf>
    <xf numFmtId="3" fontId="5" fillId="6" borderId="107" xfId="0" applyNumberFormat="1" applyFont="1" applyFill="1" applyBorder="1" applyAlignment="1">
      <alignment horizontal="center"/>
    </xf>
    <xf numFmtId="49" fontId="43" fillId="2" borderId="28" xfId="0" applyNumberFormat="1" applyFont="1" applyFill="1" applyBorder="1" applyAlignment="1">
      <alignment horizontal="center"/>
    </xf>
    <xf numFmtId="3" fontId="5" fillId="6" borderId="46" xfId="0" applyNumberFormat="1" applyFont="1" applyFill="1" applyBorder="1" applyAlignment="1">
      <alignment horizontal="center"/>
    </xf>
    <xf numFmtId="2" fontId="43" fillId="2" borderId="28" xfId="0" applyNumberFormat="1" applyFont="1" applyFill="1" applyBorder="1" applyAlignment="1">
      <alignment horizontal="center"/>
    </xf>
    <xf numFmtId="1" fontId="43" fillId="2" borderId="28" xfId="0" applyNumberFormat="1" applyFont="1" applyFill="1" applyBorder="1" applyAlignment="1">
      <alignment horizontal="center"/>
    </xf>
    <xf numFmtId="1" fontId="43" fillId="2" borderId="47" xfId="0" applyNumberFormat="1" applyFont="1" applyFill="1" applyBorder="1" applyAlignment="1">
      <alignment horizontal="center"/>
    </xf>
    <xf numFmtId="3" fontId="5" fillId="6" borderId="77" xfId="0" applyNumberFormat="1" applyFont="1" applyFill="1" applyBorder="1" applyAlignment="1">
      <alignment horizontal="center"/>
    </xf>
    <xf numFmtId="1" fontId="43" fillId="2" borderId="48" xfId="0" applyNumberFormat="1" applyFont="1" applyFill="1" applyBorder="1" applyAlignment="1">
      <alignment horizontal="center"/>
    </xf>
    <xf numFmtId="3" fontId="5" fillId="6" borderId="48" xfId="0" applyNumberFormat="1" applyFont="1" applyFill="1" applyBorder="1" applyAlignment="1">
      <alignment horizontal="center"/>
    </xf>
    <xf numFmtId="3" fontId="5" fillId="6" borderId="49" xfId="0" applyNumberFormat="1" applyFont="1" applyFill="1" applyBorder="1" applyAlignment="1">
      <alignment horizontal="center"/>
    </xf>
    <xf numFmtId="1" fontId="5" fillId="2" borderId="52" xfId="0" applyNumberFormat="1" applyFont="1" applyFill="1" applyBorder="1" applyAlignment="1">
      <alignment horizontal="center"/>
    </xf>
    <xf numFmtId="3" fontId="12" fillId="0" borderId="107" xfId="0" applyNumberFormat="1" applyFont="1" applyBorder="1" applyAlignment="1">
      <alignment horizontal="right" vertical="center" wrapText="1"/>
    </xf>
    <xf numFmtId="1" fontId="5" fillId="2" borderId="28" xfId="0" applyNumberFormat="1" applyFont="1" applyFill="1" applyBorder="1" applyAlignment="1">
      <alignment horizontal="center"/>
    </xf>
    <xf numFmtId="3" fontId="12" fillId="0" borderId="46" xfId="0" applyNumberFormat="1" applyFont="1" applyBorder="1" applyAlignment="1">
      <alignment horizontal="right" vertical="center" wrapText="1"/>
    </xf>
    <xf numFmtId="3" fontId="16" fillId="0" borderId="46" xfId="0" applyNumberFormat="1" applyFont="1" applyBorder="1" applyAlignment="1">
      <alignment horizontal="right"/>
    </xf>
    <xf numFmtId="1" fontId="5" fillId="2" borderId="47" xfId="0" applyNumberFormat="1" applyFont="1" applyFill="1" applyBorder="1" applyAlignment="1">
      <alignment horizontal="center"/>
    </xf>
    <xf numFmtId="0" fontId="16" fillId="11" borderId="48" xfId="0" applyFont="1" applyFill="1" applyBorder="1" applyAlignment="1">
      <alignment horizontal="right" wrapText="1"/>
    </xf>
    <xf numFmtId="0" fontId="16" fillId="11" borderId="48" xfId="0" applyFont="1" applyFill="1" applyBorder="1" applyAlignment="1">
      <alignment horizontal="right" vertical="center"/>
    </xf>
    <xf numFmtId="0" fontId="16" fillId="11" borderId="48" xfId="0" applyFont="1" applyFill="1" applyBorder="1" applyAlignment="1">
      <alignment horizontal="right"/>
    </xf>
    <xf numFmtId="3" fontId="16" fillId="11" borderId="48" xfId="0" applyNumberFormat="1" applyFont="1" applyFill="1" applyBorder="1" applyAlignment="1">
      <alignment horizontal="right"/>
    </xf>
    <xf numFmtId="3" fontId="16" fillId="0" borderId="48" xfId="0" applyNumberFormat="1" applyFont="1" applyBorder="1" applyAlignment="1">
      <alignment horizontal="right"/>
    </xf>
    <xf numFmtId="3" fontId="16" fillId="0" borderId="49" xfId="0" applyNumberFormat="1" applyFont="1" applyBorder="1" applyAlignment="1">
      <alignment horizontal="right"/>
    </xf>
    <xf numFmtId="4" fontId="21" fillId="0" borderId="108" xfId="0" applyNumberFormat="1" applyFont="1" applyBorder="1" applyAlignment="1">
      <alignment wrapText="1"/>
    </xf>
    <xf numFmtId="4" fontId="5" fillId="0" borderId="47" xfId="0" applyNumberFormat="1" applyFont="1" applyBorder="1"/>
    <xf numFmtId="3" fontId="21" fillId="12" borderId="49" xfId="0" applyNumberFormat="1" applyFont="1" applyFill="1" applyBorder="1" applyAlignment="1">
      <alignment horizontal="right" vertical="center"/>
    </xf>
    <xf numFmtId="3" fontId="21" fillId="0" borderId="47" xfId="0" applyNumberFormat="1" applyFont="1" applyBorder="1" applyAlignment="1">
      <alignment horizontal="right" vertical="center"/>
    </xf>
    <xf numFmtId="3" fontId="4" fillId="0" borderId="89" xfId="0" applyNumberFormat="1" applyFont="1" applyBorder="1"/>
    <xf numFmtId="3" fontId="5" fillId="12" borderId="89" xfId="0" applyNumberFormat="1" applyFont="1" applyFill="1" applyBorder="1"/>
    <xf numFmtId="3" fontId="5" fillId="0" borderId="89" xfId="0" applyNumberFormat="1" applyFont="1" applyBorder="1" applyAlignment="1">
      <alignment horizontal="right"/>
    </xf>
    <xf numFmtId="3" fontId="21" fillId="12" borderId="90" xfId="0" applyNumberFormat="1" applyFont="1" applyFill="1" applyBorder="1" applyAlignment="1">
      <alignment horizontal="right" vertical="center"/>
    </xf>
    <xf numFmtId="3" fontId="5" fillId="0" borderId="89" xfId="0" applyNumberFormat="1" applyFont="1" applyBorder="1"/>
    <xf numFmtId="3" fontId="0" fillId="0" borderId="89" xfId="0" applyNumberFormat="1" applyBorder="1"/>
    <xf numFmtId="3" fontId="16" fillId="0" borderId="89" xfId="0" applyNumberFormat="1" applyFont="1" applyBorder="1"/>
    <xf numFmtId="3" fontId="16" fillId="13" borderId="54" xfId="0" applyNumberFormat="1" applyFont="1" applyFill="1" applyBorder="1"/>
    <xf numFmtId="3" fontId="16" fillId="12" borderId="54" xfId="0" applyNumberFormat="1" applyFont="1" applyFill="1" applyBorder="1"/>
    <xf numFmtId="4" fontId="5" fillId="2" borderId="1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right"/>
    </xf>
    <xf numFmtId="4" fontId="6" fillId="9" borderId="40" xfId="0" applyNumberFormat="1" applyFont="1" applyFill="1" applyBorder="1" applyAlignment="1">
      <alignment horizontal="right"/>
    </xf>
    <xf numFmtId="3" fontId="6" fillId="12" borderId="40" xfId="0" applyNumberFormat="1" applyFont="1" applyFill="1" applyBorder="1" applyAlignment="1">
      <alignment horizontal="right"/>
    </xf>
    <xf numFmtId="4" fontId="6" fillId="12" borderId="38" xfId="0" applyNumberFormat="1" applyFont="1" applyFill="1" applyBorder="1" applyAlignment="1">
      <alignment horizontal="right"/>
    </xf>
    <xf numFmtId="0" fontId="16" fillId="0" borderId="14" xfId="0" applyFont="1" applyBorder="1" applyAlignment="1">
      <alignment horizontal="right" vertical="center"/>
    </xf>
    <xf numFmtId="165" fontId="16" fillId="12" borderId="54" xfId="0" applyNumberFormat="1" applyFont="1" applyFill="1" applyBorder="1" applyAlignment="1">
      <alignment horizontal="right" vertical="center"/>
    </xf>
    <xf numFmtId="4" fontId="16" fillId="0" borderId="14" xfId="0" applyNumberFormat="1" applyFont="1" applyBorder="1" applyAlignment="1">
      <alignment horizontal="right" vertical="center"/>
    </xf>
    <xf numFmtId="3" fontId="47" fillId="0" borderId="0" xfId="0" applyNumberFormat="1" applyFont="1" applyBorder="1" applyAlignment="1">
      <alignment vertical="center"/>
    </xf>
    <xf numFmtId="4" fontId="43" fillId="5" borderId="33" xfId="0" applyNumberFormat="1" applyFont="1" applyFill="1" applyBorder="1" applyAlignment="1">
      <alignment horizontal="right"/>
    </xf>
    <xf numFmtId="4" fontId="42" fillId="5" borderId="56" xfId="0" applyNumberFormat="1" applyFont="1" applyFill="1" applyBorder="1" applyAlignment="1">
      <alignment horizontal="right"/>
    </xf>
    <xf numFmtId="4" fontId="12" fillId="5" borderId="22" xfId="0" applyNumberFormat="1" applyFont="1" applyFill="1" applyBorder="1" applyAlignment="1">
      <alignment horizontal="right"/>
    </xf>
    <xf numFmtId="2" fontId="22" fillId="7" borderId="20" xfId="3" applyNumberFormat="1" applyFont="1" applyFill="1" applyBorder="1"/>
    <xf numFmtId="4" fontId="20" fillId="0" borderId="110" xfId="0" applyNumberFormat="1" applyFont="1" applyBorder="1" applyAlignment="1">
      <alignment horizontal="right"/>
    </xf>
    <xf numFmtId="3" fontId="36" fillId="3" borderId="47" xfId="0" applyNumberFormat="1" applyFont="1" applyFill="1" applyBorder="1" applyAlignment="1">
      <alignment horizontal="center" vertical="center"/>
    </xf>
    <xf numFmtId="4" fontId="40" fillId="2" borderId="82" xfId="0" applyNumberFormat="1" applyFont="1" applyFill="1" applyBorder="1" applyAlignment="1">
      <alignment horizontal="right" vertical="center"/>
    </xf>
    <xf numFmtId="2" fontId="5" fillId="2" borderId="99" xfId="0" applyNumberFormat="1" applyFont="1" applyFill="1" applyBorder="1" applyAlignment="1">
      <alignment horizontal="center" vertical="center"/>
    </xf>
    <xf numFmtId="10" fontId="6" fillId="2" borderId="98" xfId="0" applyNumberFormat="1" applyFont="1" applyFill="1" applyBorder="1" applyAlignment="1">
      <alignment horizontal="center" vertical="center"/>
    </xf>
    <xf numFmtId="4" fontId="12" fillId="6" borderId="72" xfId="0" applyNumberFormat="1" applyFont="1" applyFill="1" applyBorder="1" applyAlignment="1">
      <alignment horizontal="right" vertical="center"/>
    </xf>
    <xf numFmtId="49" fontId="43" fillId="2" borderId="32" xfId="0" applyNumberFormat="1" applyFont="1" applyFill="1" applyBorder="1" applyAlignment="1">
      <alignment horizontal="center" vertical="center"/>
    </xf>
    <xf numFmtId="4" fontId="5" fillId="6" borderId="82" xfId="0" applyNumberFormat="1" applyFont="1" applyFill="1" applyBorder="1" applyAlignment="1">
      <alignment horizontal="right" vertical="center"/>
    </xf>
    <xf numFmtId="49" fontId="43" fillId="2" borderId="97" xfId="0" applyNumberFormat="1" applyFont="1" applyFill="1" applyBorder="1" applyAlignment="1">
      <alignment horizontal="center" vertical="center"/>
    </xf>
    <xf numFmtId="4" fontId="29" fillId="6" borderId="35" xfId="0" applyNumberFormat="1" applyFont="1" applyFill="1" applyBorder="1" applyAlignment="1">
      <alignment horizontal="right" vertical="center"/>
    </xf>
    <xf numFmtId="4" fontId="20" fillId="0" borderId="107" xfId="0" applyNumberFormat="1" applyFont="1" applyBorder="1" applyAlignment="1">
      <alignment horizontal="right" vertical="center"/>
    </xf>
    <xf numFmtId="4" fontId="39" fillId="10" borderId="11" xfId="0" applyNumberFormat="1" applyFont="1" applyFill="1" applyBorder="1" applyAlignment="1">
      <alignment horizontal="right"/>
    </xf>
    <xf numFmtId="2" fontId="5" fillId="10" borderId="36" xfId="0" applyNumberFormat="1" applyFont="1" applyFill="1" applyBorder="1" applyAlignment="1">
      <alignment horizontal="center"/>
    </xf>
    <xf numFmtId="10" fontId="6" fillId="10" borderId="61" xfId="2" applyNumberFormat="1" applyFont="1" applyFill="1" applyBorder="1" applyAlignment="1" applyProtection="1">
      <alignment horizontal="center"/>
    </xf>
    <xf numFmtId="4" fontId="31" fillId="10" borderId="54" xfId="0" applyNumberFormat="1" applyFont="1" applyFill="1" applyBorder="1" applyAlignment="1">
      <alignment horizontal="right"/>
    </xf>
    <xf numFmtId="49" fontId="44" fillId="14" borderId="69" xfId="0" applyNumberFormat="1" applyFont="1" applyFill="1" applyBorder="1" applyAlignment="1">
      <alignment horizontal="center"/>
    </xf>
    <xf numFmtId="4" fontId="21" fillId="10" borderId="62" xfId="0" applyNumberFormat="1" applyFont="1" applyFill="1" applyBorder="1" applyAlignment="1">
      <alignment horizontal="right"/>
    </xf>
    <xf numFmtId="4" fontId="21" fillId="10" borderId="40" xfId="0" applyNumberFormat="1" applyFont="1" applyFill="1" applyBorder="1" applyAlignment="1">
      <alignment horizontal="right"/>
    </xf>
    <xf numFmtId="4" fontId="21" fillId="10" borderId="38" xfId="0" applyNumberFormat="1" applyFont="1" applyFill="1" applyBorder="1" applyAlignment="1">
      <alignment horizontal="right"/>
    </xf>
    <xf numFmtId="4" fontId="40" fillId="2" borderId="52" xfId="0" applyNumberFormat="1" applyFont="1" applyFill="1" applyBorder="1" applyAlignment="1">
      <alignment horizontal="right"/>
    </xf>
    <xf numFmtId="2" fontId="5" fillId="2" borderId="99" xfId="0" applyNumberFormat="1" applyFont="1" applyFill="1" applyBorder="1" applyAlignment="1">
      <alignment horizontal="center"/>
    </xf>
    <xf numFmtId="10" fontId="5" fillId="0" borderId="98" xfId="2" applyNumberFormat="1" applyFont="1" applyFill="1" applyBorder="1" applyAlignment="1" applyProtection="1">
      <alignment horizontal="center"/>
    </xf>
    <xf numFmtId="49" fontId="43" fillId="0" borderId="97" xfId="0" applyNumberFormat="1" applyFont="1" applyBorder="1" applyAlignment="1">
      <alignment horizontal="center"/>
    </xf>
    <xf numFmtId="4" fontId="5" fillId="6" borderId="82" xfId="0" applyNumberFormat="1" applyFont="1" applyFill="1" applyBorder="1" applyAlignment="1">
      <alignment horizontal="right"/>
    </xf>
    <xf numFmtId="4" fontId="29" fillId="6" borderId="35" xfId="0" applyNumberFormat="1" applyFont="1" applyFill="1" applyBorder="1" applyAlignment="1">
      <alignment horizontal="right"/>
    </xf>
    <xf numFmtId="4" fontId="20" fillId="0" borderId="107" xfId="0" applyNumberFormat="1" applyFont="1" applyBorder="1" applyAlignment="1">
      <alignment horizontal="right"/>
    </xf>
    <xf numFmtId="4" fontId="39" fillId="10" borderId="39" xfId="0" applyNumberFormat="1" applyFont="1" applyFill="1" applyBorder="1" applyAlignment="1">
      <alignment horizontal="right"/>
    </xf>
    <xf numFmtId="4" fontId="7" fillId="10" borderId="62" xfId="0" applyNumberFormat="1" applyFont="1" applyFill="1" applyBorder="1" applyAlignment="1">
      <alignment horizontal="right"/>
    </xf>
    <xf numFmtId="4" fontId="7" fillId="10" borderId="13" xfId="0" applyNumberFormat="1" applyFont="1" applyFill="1" applyBorder="1" applyAlignment="1">
      <alignment horizontal="right"/>
    </xf>
    <xf numFmtId="0" fontId="43" fillId="2" borderId="105" xfId="0" applyFont="1" applyFill="1" applyBorder="1" applyAlignment="1">
      <alignment horizontal="center"/>
    </xf>
    <xf numFmtId="4" fontId="40" fillId="2" borderId="104" xfId="0" applyNumberFormat="1" applyFont="1" applyFill="1" applyBorder="1" applyAlignment="1">
      <alignment horizontal="right"/>
    </xf>
    <xf numFmtId="10" fontId="5" fillId="2" borderId="98" xfId="0" applyNumberFormat="1" applyFont="1" applyFill="1" applyBorder="1" applyAlignment="1">
      <alignment horizontal="center"/>
    </xf>
    <xf numFmtId="49" fontId="43" fillId="2" borderId="32" xfId="0" applyNumberFormat="1" applyFont="1" applyFill="1" applyBorder="1" applyAlignment="1">
      <alignment horizontal="center"/>
    </xf>
    <xf numFmtId="49" fontId="43" fillId="2" borderId="97" xfId="0" applyNumberFormat="1" applyFont="1" applyFill="1" applyBorder="1" applyAlignment="1">
      <alignment horizontal="center"/>
    </xf>
    <xf numFmtId="4" fontId="5" fillId="6" borderId="35" xfId="0" applyNumberFormat="1" applyFont="1" applyFill="1" applyBorder="1" applyAlignment="1">
      <alignment horizontal="right"/>
    </xf>
    <xf numFmtId="49" fontId="44" fillId="14" borderId="39" xfId="0" applyNumberFormat="1" applyFont="1" applyFill="1" applyBorder="1" applyAlignment="1">
      <alignment horizontal="center"/>
    </xf>
    <xf numFmtId="49" fontId="43" fillId="2" borderId="105" xfId="0" applyNumberFormat="1" applyFont="1" applyFill="1" applyBorder="1" applyAlignment="1">
      <alignment horizontal="center"/>
    </xf>
    <xf numFmtId="49" fontId="43" fillId="2" borderId="8" xfId="0" applyNumberFormat="1" applyFont="1" applyFill="1" applyBorder="1" applyAlignment="1">
      <alignment horizontal="center"/>
    </xf>
    <xf numFmtId="4" fontId="16" fillId="6" borderId="14" xfId="0" applyNumberFormat="1" applyFont="1" applyFill="1" applyBorder="1" applyAlignment="1">
      <alignment horizontal="right"/>
    </xf>
    <xf numFmtId="4" fontId="40" fillId="2" borderId="82" xfId="0" applyNumberFormat="1" applyFont="1" applyFill="1" applyBorder="1" applyAlignment="1">
      <alignment horizontal="right"/>
    </xf>
    <xf numFmtId="4" fontId="32" fillId="10" borderId="54" xfId="0" applyNumberFormat="1" applyFont="1" applyFill="1" applyBorder="1" applyAlignment="1">
      <alignment horizontal="right"/>
    </xf>
    <xf numFmtId="4" fontId="24" fillId="10" borderId="62" xfId="0" applyNumberFormat="1" applyFont="1" applyFill="1" applyBorder="1" applyAlignment="1">
      <alignment horizontal="right"/>
    </xf>
    <xf numFmtId="4" fontId="24" fillId="10" borderId="13" xfId="0" applyNumberFormat="1" applyFont="1" applyFill="1" applyBorder="1" applyAlignment="1">
      <alignment horizontal="right"/>
    </xf>
    <xf numFmtId="2" fontId="34" fillId="10" borderId="36" xfId="0" applyNumberFormat="1" applyFont="1" applyFill="1" applyBorder="1" applyAlignment="1">
      <alignment horizontal="center"/>
    </xf>
    <xf numFmtId="4" fontId="6" fillId="10" borderId="62" xfId="0" applyNumberFormat="1" applyFont="1" applyFill="1" applyBorder="1" applyAlignment="1">
      <alignment horizontal="right"/>
    </xf>
    <xf numFmtId="4" fontId="6" fillId="10" borderId="40" xfId="0" applyNumberFormat="1" applyFont="1" applyFill="1" applyBorder="1" applyAlignment="1">
      <alignment horizontal="right"/>
    </xf>
    <xf numFmtId="4" fontId="6" fillId="10" borderId="38" xfId="0" applyNumberFormat="1" applyFont="1" applyFill="1" applyBorder="1" applyAlignment="1">
      <alignment horizontal="right"/>
    </xf>
    <xf numFmtId="2" fontId="6" fillId="10" borderId="39" xfId="0" applyNumberFormat="1" applyFont="1" applyFill="1" applyBorder="1" applyAlignment="1">
      <alignment horizontal="center"/>
    </xf>
    <xf numFmtId="4" fontId="31" fillId="10" borderId="54" xfId="0" applyNumberFormat="1" applyFont="1" applyFill="1" applyBorder="1"/>
    <xf numFmtId="4" fontId="6" fillId="10" borderId="62" xfId="0" applyNumberFormat="1" applyFont="1" applyFill="1" applyBorder="1"/>
    <xf numFmtId="4" fontId="6" fillId="10" borderId="13" xfId="0" applyNumberFormat="1" applyFont="1" applyFill="1" applyBorder="1"/>
    <xf numFmtId="49" fontId="6" fillId="2" borderId="39" xfId="0" applyNumberFormat="1" applyFont="1" applyFill="1" applyBorder="1" applyAlignment="1">
      <alignment horizontal="center"/>
    </xf>
    <xf numFmtId="4" fontId="6" fillId="10" borderId="61" xfId="0" applyNumberFormat="1" applyFont="1" applyFill="1" applyBorder="1" applyAlignment="1">
      <alignment horizontal="left" wrapText="1"/>
    </xf>
    <xf numFmtId="49" fontId="5" fillId="2" borderId="32" xfId="0" applyNumberFormat="1" applyFont="1" applyFill="1" applyBorder="1" applyAlignment="1">
      <alignment horizontal="center"/>
    </xf>
    <xf numFmtId="0" fontId="5" fillId="2" borderId="86" xfId="0" applyFont="1" applyFill="1" applyBorder="1" applyAlignment="1">
      <alignment horizontal="left" wrapText="1"/>
    </xf>
    <xf numFmtId="0" fontId="6" fillId="10" borderId="13" xfId="0" applyFont="1" applyFill="1" applyBorder="1" applyAlignment="1">
      <alignment horizontal="left" wrapText="1"/>
    </xf>
    <xf numFmtId="49" fontId="5" fillId="2" borderId="105" xfId="0" applyNumberFormat="1" applyFont="1" applyFill="1" applyBorder="1" applyAlignment="1">
      <alignment horizontal="center"/>
    </xf>
    <xf numFmtId="0" fontId="6" fillId="10" borderId="13" xfId="0" applyFont="1" applyFill="1" applyBorder="1" applyAlignment="1">
      <alignment wrapText="1"/>
    </xf>
    <xf numFmtId="0" fontId="29" fillId="13" borderId="52" xfId="0" applyFont="1" applyFill="1" applyBorder="1" applyAlignment="1">
      <alignment horizontal="center" vertical="center"/>
    </xf>
    <xf numFmtId="0" fontId="29" fillId="13" borderId="28" xfId="0" applyFont="1" applyFill="1" applyBorder="1" applyAlignment="1">
      <alignment horizontal="center" vertical="center"/>
    </xf>
    <xf numFmtId="4" fontId="39" fillId="10" borderId="54" xfId="0" applyNumberFormat="1" applyFont="1" applyFill="1" applyBorder="1"/>
    <xf numFmtId="49" fontId="12" fillId="0" borderId="32" xfId="0" applyNumberFormat="1" applyFont="1" applyBorder="1" applyAlignment="1">
      <alignment horizontal="center"/>
    </xf>
    <xf numFmtId="0" fontId="12" fillId="0" borderId="86" xfId="0" applyFont="1" applyBorder="1" applyAlignment="1">
      <alignment horizontal="left" wrapText="1"/>
    </xf>
    <xf numFmtId="49" fontId="5" fillId="0" borderId="100" xfId="0" applyNumberFormat="1" applyFont="1" applyBorder="1" applyAlignment="1">
      <alignment horizontal="center"/>
    </xf>
    <xf numFmtId="49" fontId="12" fillId="2" borderId="100" xfId="0" applyNumberFormat="1" applyFont="1" applyFill="1" applyBorder="1" applyAlignment="1">
      <alignment horizontal="center"/>
    </xf>
    <xf numFmtId="0" fontId="12" fillId="2" borderId="101" xfId="0" applyFont="1" applyFill="1" applyBorder="1" applyAlignment="1">
      <alignment horizontal="center"/>
    </xf>
    <xf numFmtId="0" fontId="5" fillId="0" borderId="106" xfId="0" applyFont="1" applyBorder="1" applyAlignment="1">
      <alignment horizontal="left" wrapText="1"/>
    </xf>
    <xf numFmtId="49" fontId="6" fillId="2" borderId="43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left" wrapText="1"/>
    </xf>
    <xf numFmtId="49" fontId="5" fillId="2" borderId="28" xfId="0" applyNumberFormat="1" applyFont="1" applyFill="1" applyBorder="1" applyAlignment="1">
      <alignment horizontal="center"/>
    </xf>
    <xf numFmtId="2" fontId="5" fillId="2" borderId="28" xfId="0" applyNumberFormat="1" applyFont="1" applyFill="1" applyBorder="1" applyAlignment="1">
      <alignment horizontal="center"/>
    </xf>
    <xf numFmtId="0" fontId="5" fillId="2" borderId="111" xfId="0" applyFont="1" applyFill="1" applyBorder="1" applyAlignment="1">
      <alignment horizontal="left" wrapText="1"/>
    </xf>
    <xf numFmtId="3" fontId="41" fillId="0" borderId="35" xfId="0" applyNumberFormat="1" applyFont="1" applyBorder="1" applyAlignment="1">
      <alignment horizontal="right" vertical="center"/>
    </xf>
    <xf numFmtId="3" fontId="41" fillId="0" borderId="9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right"/>
    </xf>
    <xf numFmtId="2" fontId="13" fillId="0" borderId="0" xfId="0" applyNumberFormat="1" applyFont="1" applyBorder="1" applyAlignment="1">
      <alignment horizontal="center"/>
    </xf>
    <xf numFmtId="4" fontId="14" fillId="0" borderId="0" xfId="0" applyNumberFormat="1" applyFont="1" applyBorder="1"/>
    <xf numFmtId="4" fontId="23" fillId="0" borderId="0" xfId="0" applyNumberFormat="1" applyFont="1" applyBorder="1"/>
    <xf numFmtId="49" fontId="48" fillId="0" borderId="0" xfId="0" applyNumberFormat="1" applyFont="1" applyBorder="1" applyAlignment="1">
      <alignment horizontal="center"/>
    </xf>
    <xf numFmtId="4" fontId="18" fillId="0" borderId="0" xfId="0" applyNumberFormat="1" applyFont="1" applyBorder="1"/>
    <xf numFmtId="0" fontId="7" fillId="9" borderId="56" xfId="0" applyFont="1" applyFill="1" applyBorder="1" applyAlignment="1">
      <alignment horizontal="center" vertical="center" wrapText="1"/>
    </xf>
    <xf numFmtId="0" fontId="7" fillId="9" borderId="109" xfId="0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14" xfId="0" applyNumberFormat="1" applyFont="1" applyFill="1" applyBorder="1" applyAlignment="1">
      <alignment horizontal="right" vertical="center"/>
    </xf>
    <xf numFmtId="4" fontId="6" fillId="9" borderId="37" xfId="0" applyNumberFormat="1" applyFont="1" applyFill="1" applyBorder="1" applyAlignment="1">
      <alignment horizontal="center"/>
    </xf>
    <xf numFmtId="4" fontId="6" fillId="9" borderId="40" xfId="0" applyNumberFormat="1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/>
    </xf>
    <xf numFmtId="4" fontId="28" fillId="12" borderId="53" xfId="0" applyNumberFormat="1" applyFont="1" applyFill="1" applyBorder="1" applyAlignment="1">
      <alignment horizontal="center" vertical="center" wrapText="1"/>
    </xf>
    <xf numFmtId="4" fontId="28" fillId="12" borderId="18" xfId="0" applyNumberFormat="1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/>
    </xf>
    <xf numFmtId="0" fontId="18" fillId="12" borderId="13" xfId="0" applyFont="1" applyFill="1" applyBorder="1" applyAlignment="1">
      <alignment horizontal="center"/>
    </xf>
    <xf numFmtId="0" fontId="18" fillId="12" borderId="33" xfId="0" applyFont="1" applyFill="1" applyBorder="1" applyAlignment="1">
      <alignment horizontal="center"/>
    </xf>
    <xf numFmtId="0" fontId="18" fillId="12" borderId="34" xfId="0" applyFont="1" applyFill="1" applyBorder="1" applyAlignment="1">
      <alignment horizontal="center"/>
    </xf>
    <xf numFmtId="2" fontId="6" fillId="9" borderId="56" xfId="0" applyNumberFormat="1" applyFont="1" applyFill="1" applyBorder="1" applyAlignment="1">
      <alignment horizontal="center" vertical="center" wrapText="1"/>
    </xf>
    <xf numFmtId="2" fontId="6" fillId="9" borderId="72" xfId="0" applyNumberFormat="1" applyFont="1" applyFill="1" applyBorder="1" applyAlignment="1">
      <alignment horizontal="center" vertical="center" wrapText="1"/>
    </xf>
    <xf numFmtId="2" fontId="6" fillId="9" borderId="109" xfId="0" applyNumberFormat="1" applyFont="1" applyFill="1" applyBorder="1" applyAlignment="1">
      <alignment horizontal="center" vertical="center" wrapText="1"/>
    </xf>
    <xf numFmtId="49" fontId="10" fillId="2" borderId="51" xfId="0" applyNumberFormat="1" applyFont="1" applyFill="1" applyBorder="1" applyAlignment="1">
      <alignment horizontal="center" vertical="center"/>
    </xf>
    <xf numFmtId="49" fontId="10" fillId="2" borderId="82" xfId="0" applyNumberFormat="1" applyFont="1" applyFill="1" applyBorder="1" applyAlignment="1">
      <alignment horizontal="center" vertical="center"/>
    </xf>
    <xf numFmtId="2" fontId="6" fillId="9" borderId="76" xfId="0" applyNumberFormat="1" applyFont="1" applyFill="1" applyBorder="1" applyAlignment="1">
      <alignment horizontal="center" vertical="center" wrapText="1"/>
    </xf>
    <xf numFmtId="2" fontId="6" fillId="9" borderId="84" xfId="0" applyNumberFormat="1" applyFont="1" applyFill="1" applyBorder="1" applyAlignment="1">
      <alignment horizontal="center" vertical="center" wrapText="1"/>
    </xf>
    <xf numFmtId="3" fontId="19" fillId="7" borderId="53" xfId="0" applyNumberFormat="1" applyFont="1" applyFill="1" applyBorder="1" applyAlignment="1">
      <alignment horizontal="center" vertical="center"/>
    </xf>
    <xf numFmtId="3" fontId="19" fillId="7" borderId="33" xfId="0" applyNumberFormat="1" applyFont="1" applyFill="1" applyBorder="1" applyAlignment="1">
      <alignment horizontal="center" vertical="center"/>
    </xf>
    <xf numFmtId="3" fontId="19" fillId="7" borderId="34" xfId="0" applyNumberFormat="1" applyFont="1" applyFill="1" applyBorder="1" applyAlignment="1">
      <alignment horizontal="center" vertical="center"/>
    </xf>
    <xf numFmtId="3" fontId="19" fillId="7" borderId="18" xfId="0" applyNumberFormat="1" applyFont="1" applyFill="1" applyBorder="1" applyAlignment="1">
      <alignment horizontal="center" vertical="center"/>
    </xf>
    <xf numFmtId="3" fontId="19" fillId="7" borderId="19" xfId="0" applyNumberFormat="1" applyFont="1" applyFill="1" applyBorder="1" applyAlignment="1">
      <alignment horizontal="center" vertical="center"/>
    </xf>
    <xf numFmtId="3" fontId="19" fillId="7" borderId="20" xfId="0" applyNumberFormat="1" applyFont="1" applyFill="1" applyBorder="1" applyAlignment="1">
      <alignment horizontal="center" vertical="center"/>
    </xf>
    <xf numFmtId="0" fontId="28" fillId="3" borderId="53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44" fontId="1" fillId="8" borderId="48" xfId="3" applyFill="1" applyBorder="1" applyAlignment="1">
      <alignment horizontal="center"/>
    </xf>
    <xf numFmtId="4" fontId="28" fillId="8" borderId="43" xfId="0" applyNumberFormat="1" applyFont="1" applyFill="1" applyBorder="1" applyAlignment="1">
      <alignment horizontal="center" vertical="center"/>
    </xf>
    <xf numFmtId="4" fontId="28" fillId="8" borderId="112" xfId="0" applyNumberFormat="1" applyFont="1" applyFill="1" applyBorder="1" applyAlignment="1">
      <alignment horizontal="center" vertical="center"/>
    </xf>
    <xf numFmtId="4" fontId="28" fillId="8" borderId="47" xfId="0" applyNumberFormat="1" applyFont="1" applyFill="1" applyBorder="1" applyAlignment="1">
      <alignment horizontal="center" vertical="center"/>
    </xf>
    <xf numFmtId="4" fontId="28" fillId="8" borderId="59" xfId="0" applyNumberFormat="1" applyFont="1" applyFill="1" applyBorder="1" applyAlignment="1">
      <alignment horizontal="center" vertical="center"/>
    </xf>
    <xf numFmtId="49" fontId="52" fillId="12" borderId="11" xfId="0" applyNumberFormat="1" applyFont="1" applyFill="1" applyBorder="1" applyAlignment="1">
      <alignment horizontal="center" vertical="center"/>
    </xf>
    <xf numFmtId="49" fontId="52" fillId="12" borderId="12" xfId="0" applyNumberFormat="1" applyFont="1" applyFill="1" applyBorder="1" applyAlignment="1">
      <alignment horizontal="center" vertical="center"/>
    </xf>
    <xf numFmtId="0" fontId="51" fillId="12" borderId="11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center" vertical="center"/>
    </xf>
    <xf numFmtId="0" fontId="51" fillId="12" borderId="13" xfId="0" applyFont="1" applyFill="1" applyBorder="1" applyAlignment="1">
      <alignment horizontal="center" vertical="center"/>
    </xf>
    <xf numFmtId="49" fontId="5" fillId="9" borderId="56" xfId="0" applyNumberFormat="1" applyFont="1" applyFill="1" applyBorder="1" applyAlignment="1">
      <alignment horizontal="center" vertical="center" textRotation="90"/>
    </xf>
    <xf numFmtId="49" fontId="5" fillId="9" borderId="72" xfId="0" applyNumberFormat="1" applyFont="1" applyFill="1" applyBorder="1" applyAlignment="1">
      <alignment horizontal="center" vertical="center" textRotation="90"/>
    </xf>
    <xf numFmtId="49" fontId="5" fillId="9" borderId="109" xfId="0" applyNumberFormat="1" applyFont="1" applyFill="1" applyBorder="1" applyAlignment="1">
      <alignment horizontal="center" vertical="center" textRotation="90"/>
    </xf>
    <xf numFmtId="0" fontId="29" fillId="0" borderId="71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44" fontId="1" fillId="3" borderId="59" xfId="3" applyFill="1" applyBorder="1" applyAlignment="1">
      <alignment horizontal="center"/>
    </xf>
    <xf numFmtId="44" fontId="1" fillId="3" borderId="77" xfId="3" applyFill="1" applyBorder="1" applyAlignment="1">
      <alignment horizontal="center"/>
    </xf>
    <xf numFmtId="49" fontId="43" fillId="9" borderId="56" xfId="0" applyNumberFormat="1" applyFont="1" applyFill="1" applyBorder="1" applyAlignment="1">
      <alignment horizontal="center" vertical="center"/>
    </xf>
    <xf numFmtId="49" fontId="43" fillId="9" borderId="72" xfId="0" applyNumberFormat="1" applyFont="1" applyFill="1" applyBorder="1" applyAlignment="1">
      <alignment horizontal="center" vertical="center"/>
    </xf>
    <xf numFmtId="49" fontId="33" fillId="12" borderId="11" xfId="0" applyNumberFormat="1" applyFont="1" applyFill="1" applyBorder="1" applyAlignment="1">
      <alignment horizontal="center" vertical="center"/>
    </xf>
    <xf numFmtId="49" fontId="33" fillId="12" borderId="12" xfId="0" applyNumberFormat="1" applyFont="1" applyFill="1" applyBorder="1" applyAlignment="1">
      <alignment horizontal="center" vertical="center"/>
    </xf>
    <xf numFmtId="0" fontId="38" fillId="12" borderId="11" xfId="0" applyFont="1" applyFill="1" applyBorder="1" applyAlignment="1">
      <alignment horizontal="center" vertical="center"/>
    </xf>
    <xf numFmtId="0" fontId="38" fillId="12" borderId="12" xfId="0" applyFont="1" applyFill="1" applyBorder="1" applyAlignment="1">
      <alignment horizontal="center" vertical="center"/>
    </xf>
    <xf numFmtId="0" fontId="38" fillId="12" borderId="13" xfId="0" applyFont="1" applyFill="1" applyBorder="1" applyAlignment="1">
      <alignment horizontal="center" vertical="center"/>
    </xf>
    <xf numFmtId="0" fontId="7" fillId="9" borderId="68" xfId="0" applyFont="1" applyFill="1" applyBorder="1" applyAlignment="1">
      <alignment horizontal="center" vertical="center" wrapText="1"/>
    </xf>
    <xf numFmtId="0" fontId="7" fillId="9" borderId="85" xfId="0" applyFont="1" applyFill="1" applyBorder="1" applyAlignment="1">
      <alignment horizontal="center" vertical="center" wrapText="1"/>
    </xf>
    <xf numFmtId="49" fontId="5" fillId="9" borderId="56" xfId="0" applyNumberFormat="1" applyFont="1" applyFill="1" applyBorder="1" applyAlignment="1">
      <alignment horizontal="center" vertical="center"/>
    </xf>
    <xf numFmtId="49" fontId="5" fillId="9" borderId="72" xfId="0" applyNumberFormat="1" applyFont="1" applyFill="1" applyBorder="1" applyAlignment="1">
      <alignment horizontal="center" vertical="center"/>
    </xf>
    <xf numFmtId="4" fontId="28" fillId="8" borderId="44" xfId="0" applyNumberFormat="1" applyFont="1" applyFill="1" applyBorder="1" applyAlignment="1">
      <alignment horizontal="center" vertical="center"/>
    </xf>
    <xf numFmtId="4" fontId="28" fillId="8" borderId="48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/>
    </xf>
    <xf numFmtId="2" fontId="6" fillId="9" borderId="71" xfId="0" applyNumberFormat="1" applyFont="1" applyFill="1" applyBorder="1" applyAlignment="1">
      <alignment horizontal="center" vertical="center" wrapText="1"/>
    </xf>
    <xf numFmtId="2" fontId="6" fillId="9" borderId="70" xfId="0" applyNumberFormat="1" applyFont="1" applyFill="1" applyBorder="1" applyAlignment="1">
      <alignment horizontal="center" vertical="center" wrapText="1"/>
    </xf>
    <xf numFmtId="49" fontId="10" fillId="2" borderId="51" xfId="0" applyNumberFormat="1" applyFont="1" applyFill="1" applyBorder="1" applyAlignment="1">
      <alignment horizontal="center"/>
    </xf>
    <xf numFmtId="49" fontId="10" fillId="2" borderId="82" xfId="0" applyNumberFormat="1" applyFont="1" applyFill="1" applyBorder="1" applyAlignment="1">
      <alignment horizontal="center"/>
    </xf>
    <xf numFmtId="4" fontId="5" fillId="2" borderId="17" xfId="0" applyNumberFormat="1" applyFont="1" applyFill="1" applyBorder="1" applyAlignment="1">
      <alignment horizontal="right"/>
    </xf>
    <xf numFmtId="4" fontId="5" fillId="2" borderId="21" xfId="0" applyNumberFormat="1" applyFont="1" applyFill="1" applyBorder="1" applyAlignment="1">
      <alignment horizontal="right"/>
    </xf>
    <xf numFmtId="4" fontId="6" fillId="9" borderId="9" xfId="0" applyNumberFormat="1" applyFont="1" applyFill="1" applyBorder="1" applyAlignment="1">
      <alignment horizontal="center"/>
    </xf>
    <xf numFmtId="3" fontId="19" fillId="7" borderId="44" xfId="0" applyNumberFormat="1" applyFont="1" applyFill="1" applyBorder="1" applyAlignment="1">
      <alignment horizontal="center" vertical="center"/>
    </xf>
    <xf numFmtId="3" fontId="19" fillId="7" borderId="45" xfId="0" applyNumberFormat="1" applyFont="1" applyFill="1" applyBorder="1" applyAlignment="1">
      <alignment horizontal="center" vertical="center"/>
    </xf>
    <xf numFmtId="3" fontId="19" fillId="7" borderId="48" xfId="0" applyNumberFormat="1" applyFont="1" applyFill="1" applyBorder="1" applyAlignment="1">
      <alignment horizontal="center" vertical="center"/>
    </xf>
    <xf numFmtId="3" fontId="19" fillId="7" borderId="49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</cellXfs>
  <cellStyles count="4">
    <cellStyle name="Normalny" xfId="0" builtinId="0"/>
    <cellStyle name="Normalny 2" xfId="1" xr:uid="{00000000-0005-0000-0000-000001000000}"/>
    <cellStyle name="Procentowy" xfId="2" builtinId="5"/>
    <cellStyle name="Walutowy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7"/>
  <sheetViews>
    <sheetView tabSelected="1" zoomScaleNormal="100" zoomScaleSheetLayoutView="100" workbookViewId="0">
      <selection activeCell="C1" sqref="C1:G1"/>
    </sheetView>
  </sheetViews>
  <sheetFormatPr defaultRowHeight="14" x14ac:dyDescent="0.3"/>
  <cols>
    <col min="1" max="1" width="0.4140625" customWidth="1"/>
    <col min="2" max="2" width="3.58203125" style="29" customWidth="1"/>
    <col min="3" max="3" width="34.08203125" style="203" customWidth="1"/>
    <col min="4" max="4" width="10" bestFit="1" customWidth="1"/>
    <col min="5" max="5" width="8.1640625" customWidth="1"/>
    <col min="6" max="6" width="7.08203125" customWidth="1"/>
    <col min="7" max="7" width="8.08203125" customWidth="1"/>
    <col min="8" max="8" width="5.1640625" style="237" customWidth="1"/>
    <col min="9" max="9" width="8.58203125" customWidth="1"/>
    <col min="10" max="10" width="5" style="237" customWidth="1"/>
    <col min="11" max="11" width="7.6640625" customWidth="1"/>
    <col min="12" max="12" width="5.1640625" style="237" customWidth="1"/>
    <col min="13" max="13" width="7.6640625" bestFit="1" customWidth="1"/>
    <col min="14" max="14" width="6.08203125" customWidth="1"/>
  </cols>
  <sheetData>
    <row r="1" spans="2:16" ht="26.5" customHeight="1" thickBot="1" x14ac:dyDescent="0.35">
      <c r="C1" s="519" t="s">
        <v>181</v>
      </c>
      <c r="D1" s="519"/>
      <c r="E1" s="519"/>
      <c r="F1" s="519"/>
      <c r="G1" s="519"/>
    </row>
    <row r="2" spans="2:16" ht="45.75" customHeight="1" thickBot="1" x14ac:dyDescent="0.35">
      <c r="B2" s="477" t="s">
        <v>84</v>
      </c>
      <c r="C2" s="478"/>
      <c r="D2" s="478"/>
      <c r="E2" s="478"/>
      <c r="F2" s="478"/>
      <c r="G2" s="479">
        <v>2025</v>
      </c>
      <c r="H2" s="480"/>
      <c r="I2" s="480"/>
      <c r="J2" s="480"/>
      <c r="K2" s="480"/>
      <c r="L2" s="480"/>
      <c r="M2" s="481"/>
    </row>
    <row r="3" spans="2:16" ht="18.75" customHeight="1" x14ac:dyDescent="0.3">
      <c r="B3" s="482" t="s">
        <v>77</v>
      </c>
      <c r="C3" s="204" t="s">
        <v>78</v>
      </c>
      <c r="D3" s="42">
        <v>7958.7</v>
      </c>
      <c r="E3" s="42" t="s">
        <v>46</v>
      </c>
      <c r="F3" s="485">
        <f>D3+D4</f>
        <v>8356.9</v>
      </c>
      <c r="G3" s="487">
        <f>F3+F5</f>
        <v>9674.4599999999991</v>
      </c>
      <c r="H3" s="494" t="s">
        <v>161</v>
      </c>
      <c r="I3" s="47">
        <f>D3/F3</f>
        <v>0.95235075207313724</v>
      </c>
      <c r="J3" s="494" t="s">
        <v>161</v>
      </c>
      <c r="K3" s="98">
        <f>D3/G3</f>
        <v>0.82265056654324897</v>
      </c>
      <c r="L3" s="494" t="s">
        <v>161</v>
      </c>
      <c r="M3" s="415" t="s">
        <v>173</v>
      </c>
      <c r="O3" s="48"/>
      <c r="P3" s="48"/>
    </row>
    <row r="4" spans="2:16" ht="14.25" customHeight="1" x14ac:dyDescent="0.3">
      <c r="B4" s="483"/>
      <c r="C4" s="204" t="s">
        <v>79</v>
      </c>
      <c r="D4" s="42">
        <v>398.2</v>
      </c>
      <c r="E4" s="42" t="s">
        <v>46</v>
      </c>
      <c r="F4" s="486"/>
      <c r="G4" s="487"/>
      <c r="H4" s="495"/>
      <c r="I4" s="42">
        <f>D4/F3</f>
        <v>4.7649247926862835E-2</v>
      </c>
      <c r="J4" s="495"/>
      <c r="K4" s="59">
        <f>D4/G3</f>
        <v>4.1159920036880612E-2</v>
      </c>
      <c r="L4" s="495"/>
      <c r="M4" s="416" t="s">
        <v>171</v>
      </c>
      <c r="O4" s="48"/>
      <c r="P4" s="48"/>
    </row>
    <row r="5" spans="2:16" ht="15" customHeight="1" thickBot="1" x14ac:dyDescent="0.35">
      <c r="B5" s="484"/>
      <c r="C5" s="205" t="s">
        <v>80</v>
      </c>
      <c r="D5" s="49">
        <v>1317.56</v>
      </c>
      <c r="E5" s="49" t="s">
        <v>46</v>
      </c>
      <c r="F5" s="49">
        <f>D5</f>
        <v>1317.56</v>
      </c>
      <c r="G5" s="487"/>
      <c r="H5" s="495"/>
      <c r="I5" s="49"/>
      <c r="J5" s="495"/>
      <c r="K5" s="60">
        <f>D5/G3</f>
        <v>0.13618951341987046</v>
      </c>
      <c r="L5" s="495"/>
      <c r="M5" s="416" t="s">
        <v>172</v>
      </c>
      <c r="O5" s="48"/>
      <c r="P5" s="48"/>
    </row>
    <row r="6" spans="2:16" ht="32" thickBot="1" x14ac:dyDescent="0.35">
      <c r="B6" s="43" t="s">
        <v>120</v>
      </c>
      <c r="C6" s="44" t="s">
        <v>0</v>
      </c>
      <c r="D6" s="45" t="s">
        <v>52</v>
      </c>
      <c r="E6" s="46" t="s">
        <v>1</v>
      </c>
      <c r="F6" s="200" t="s">
        <v>74</v>
      </c>
      <c r="G6" s="96" t="s">
        <v>97</v>
      </c>
      <c r="H6" s="238" t="s">
        <v>162</v>
      </c>
      <c r="I6" s="97" t="s">
        <v>146</v>
      </c>
      <c r="J6" s="238" t="s">
        <v>162</v>
      </c>
      <c r="K6" s="78" t="s">
        <v>95</v>
      </c>
      <c r="L6" s="238" t="s">
        <v>162</v>
      </c>
      <c r="M6" s="79" t="s">
        <v>96</v>
      </c>
    </row>
    <row r="7" spans="2:16" ht="4.5" customHeight="1" thickBot="1" x14ac:dyDescent="0.35">
      <c r="B7" s="30"/>
      <c r="C7" s="206"/>
      <c r="D7" s="18"/>
      <c r="E7" s="19"/>
      <c r="F7" s="2"/>
      <c r="G7" s="20"/>
      <c r="H7" s="239"/>
      <c r="I7" s="76"/>
      <c r="J7" s="239"/>
      <c r="K7" s="76"/>
      <c r="L7" s="239"/>
      <c r="M7" s="77"/>
    </row>
    <row r="8" spans="2:16" ht="14.5" thickBot="1" x14ac:dyDescent="0.35">
      <c r="B8" s="408" t="s">
        <v>58</v>
      </c>
      <c r="C8" s="414" t="s">
        <v>3</v>
      </c>
      <c r="D8" s="417">
        <f>SUM(D9:D18)</f>
        <v>0</v>
      </c>
      <c r="E8" s="404"/>
      <c r="F8" s="370" t="e">
        <f>D8/D64</f>
        <v>#DIV/0!</v>
      </c>
      <c r="G8" s="405">
        <f>I8+K8+M8</f>
        <v>0</v>
      </c>
      <c r="H8" s="392" t="s">
        <v>58</v>
      </c>
      <c r="I8" s="406">
        <f>SUM(I9:I18)</f>
        <v>0</v>
      </c>
      <c r="J8" s="372" t="s">
        <v>147</v>
      </c>
      <c r="K8" s="406">
        <f>SUM(K9:K18)</f>
        <v>0</v>
      </c>
      <c r="L8" s="372" t="s">
        <v>148</v>
      </c>
      <c r="M8" s="407">
        <f t="shared" ref="M8" si="0">SUM(M9:M18)</f>
        <v>0</v>
      </c>
    </row>
    <row r="9" spans="2:16" x14ac:dyDescent="0.3">
      <c r="B9" s="410">
        <v>1</v>
      </c>
      <c r="C9" s="411" t="s">
        <v>170</v>
      </c>
      <c r="D9" s="396"/>
      <c r="E9" s="377">
        <f>D9/G9</f>
        <v>0</v>
      </c>
      <c r="F9" s="388"/>
      <c r="G9" s="168">
        <f>F3</f>
        <v>8356.9</v>
      </c>
      <c r="H9" s="389">
        <v>1</v>
      </c>
      <c r="I9" s="380">
        <f>D9*I3</f>
        <v>0</v>
      </c>
      <c r="J9" s="390">
        <v>1</v>
      </c>
      <c r="K9" s="391">
        <f>D9*I4</f>
        <v>0</v>
      </c>
      <c r="L9" s="390">
        <v>1</v>
      </c>
      <c r="M9" s="382"/>
    </row>
    <row r="10" spans="2:16" x14ac:dyDescent="0.3">
      <c r="B10" s="266">
        <v>2</v>
      </c>
      <c r="C10" s="208" t="s">
        <v>76</v>
      </c>
      <c r="D10" s="296"/>
      <c r="E10" s="3">
        <f t="shared" ref="E10:E63" si="1">D10/G10</f>
        <v>0</v>
      </c>
      <c r="F10" s="6"/>
      <c r="G10" s="165">
        <f>G3</f>
        <v>9674.4599999999991</v>
      </c>
      <c r="H10" s="269">
        <v>2</v>
      </c>
      <c r="I10" s="160">
        <f>D10*K3</f>
        <v>0</v>
      </c>
      <c r="J10" s="240">
        <v>2</v>
      </c>
      <c r="K10" s="56">
        <f>D10*K4</f>
        <v>0</v>
      </c>
      <c r="L10" s="240">
        <v>2</v>
      </c>
      <c r="M10" s="267">
        <f>D10*K5</f>
        <v>0</v>
      </c>
    </row>
    <row r="11" spans="2:16" x14ac:dyDescent="0.3">
      <c r="B11" s="266">
        <v>3</v>
      </c>
      <c r="C11" s="208" t="s">
        <v>86</v>
      </c>
      <c r="D11" s="296"/>
      <c r="E11" s="3">
        <f t="shared" si="1"/>
        <v>0</v>
      </c>
      <c r="F11" s="6"/>
      <c r="G11" s="165">
        <f>D3</f>
        <v>7958.7</v>
      </c>
      <c r="H11" s="269">
        <v>3</v>
      </c>
      <c r="I11" s="160">
        <f>D11</f>
        <v>0</v>
      </c>
      <c r="J11" s="240">
        <v>3</v>
      </c>
      <c r="K11" s="56"/>
      <c r="L11" s="240">
        <v>3</v>
      </c>
      <c r="M11" s="267"/>
    </row>
    <row r="12" spans="2:16" x14ac:dyDescent="0.3">
      <c r="B12" s="266">
        <v>4</v>
      </c>
      <c r="C12" s="208" t="s">
        <v>4</v>
      </c>
      <c r="D12" s="296"/>
      <c r="E12" s="3">
        <f t="shared" si="1"/>
        <v>0</v>
      </c>
      <c r="F12" s="6"/>
      <c r="G12" s="165">
        <f>D3</f>
        <v>7958.7</v>
      </c>
      <c r="H12" s="269">
        <v>4</v>
      </c>
      <c r="I12" s="160">
        <f>D12</f>
        <v>0</v>
      </c>
      <c r="J12" s="240">
        <v>4</v>
      </c>
      <c r="K12" s="56"/>
      <c r="L12" s="240">
        <v>4</v>
      </c>
      <c r="M12" s="267"/>
    </row>
    <row r="13" spans="2:16" x14ac:dyDescent="0.3">
      <c r="B13" s="266" t="s">
        <v>101</v>
      </c>
      <c r="C13" s="208" t="s">
        <v>99</v>
      </c>
      <c r="D13" s="296"/>
      <c r="E13" s="3">
        <f t="shared" si="1"/>
        <v>0</v>
      </c>
      <c r="F13" s="6"/>
      <c r="G13" s="165">
        <f>D5</f>
        <v>1317.56</v>
      </c>
      <c r="H13" s="269" t="s">
        <v>101</v>
      </c>
      <c r="I13" s="160"/>
      <c r="J13" s="240" t="s">
        <v>101</v>
      </c>
      <c r="K13" s="56"/>
      <c r="L13" s="240" t="s">
        <v>101</v>
      </c>
      <c r="M13" s="267">
        <f>D13</f>
        <v>0</v>
      </c>
    </row>
    <row r="14" spans="2:16" x14ac:dyDescent="0.3">
      <c r="B14" s="266" t="s">
        <v>102</v>
      </c>
      <c r="C14" s="208" t="s">
        <v>100</v>
      </c>
      <c r="D14" s="296"/>
      <c r="E14" s="3">
        <f t="shared" si="1"/>
        <v>0</v>
      </c>
      <c r="F14" s="6"/>
      <c r="G14" s="165">
        <f>D5</f>
        <v>1317.56</v>
      </c>
      <c r="H14" s="269" t="s">
        <v>102</v>
      </c>
      <c r="I14" s="160"/>
      <c r="J14" s="240" t="s">
        <v>102</v>
      </c>
      <c r="K14" s="56"/>
      <c r="L14" s="240" t="s">
        <v>102</v>
      </c>
      <c r="M14" s="267">
        <f>D14</f>
        <v>0</v>
      </c>
    </row>
    <row r="15" spans="2:16" x14ac:dyDescent="0.3">
      <c r="B15" s="266" t="s">
        <v>103</v>
      </c>
      <c r="C15" s="208" t="s">
        <v>178</v>
      </c>
      <c r="D15" s="296"/>
      <c r="E15" s="3">
        <f t="shared" si="1"/>
        <v>0</v>
      </c>
      <c r="F15" s="6"/>
      <c r="G15" s="165">
        <f>G3</f>
        <v>9674.4599999999991</v>
      </c>
      <c r="H15" s="269" t="s">
        <v>103</v>
      </c>
      <c r="I15" s="160">
        <f>D15*K3</f>
        <v>0</v>
      </c>
      <c r="J15" s="240" t="s">
        <v>103</v>
      </c>
      <c r="K15" s="56">
        <f>D15*K4</f>
        <v>0</v>
      </c>
      <c r="L15" s="240" t="s">
        <v>103</v>
      </c>
      <c r="M15" s="267">
        <f>D15*K5</f>
        <v>0</v>
      </c>
    </row>
    <row r="16" spans="2:16" x14ac:dyDescent="0.3">
      <c r="B16" s="266" t="s">
        <v>69</v>
      </c>
      <c r="C16" s="208" t="s">
        <v>64</v>
      </c>
      <c r="D16" s="296"/>
      <c r="E16" s="3">
        <f t="shared" si="1"/>
        <v>0</v>
      </c>
      <c r="F16" s="6"/>
      <c r="G16" s="165">
        <f>D3</f>
        <v>7958.7</v>
      </c>
      <c r="H16" s="269" t="s">
        <v>69</v>
      </c>
      <c r="I16" s="160">
        <f>D16</f>
        <v>0</v>
      </c>
      <c r="J16" s="240" t="s">
        <v>69</v>
      </c>
      <c r="K16" s="56"/>
      <c r="L16" s="240" t="s">
        <v>69</v>
      </c>
      <c r="M16" s="267"/>
    </row>
    <row r="17" spans="2:13" x14ac:dyDescent="0.3">
      <c r="B17" s="266" t="s">
        <v>104</v>
      </c>
      <c r="C17" s="208" t="s">
        <v>179</v>
      </c>
      <c r="D17" s="296"/>
      <c r="E17" s="3">
        <f t="shared" si="1"/>
        <v>0</v>
      </c>
      <c r="F17" s="6"/>
      <c r="G17" s="165">
        <f>F3</f>
        <v>8356.9</v>
      </c>
      <c r="H17" s="269" t="s">
        <v>104</v>
      </c>
      <c r="I17" s="160">
        <f>D17*I3</f>
        <v>0</v>
      </c>
      <c r="J17" s="240" t="s">
        <v>104</v>
      </c>
      <c r="K17" s="56">
        <f>D17*I4</f>
        <v>0</v>
      </c>
      <c r="L17" s="240" t="s">
        <v>104</v>
      </c>
      <c r="M17" s="267"/>
    </row>
    <row r="18" spans="2:13" ht="14.5" thickBot="1" x14ac:dyDescent="0.35">
      <c r="B18" s="413" t="s">
        <v>105</v>
      </c>
      <c r="C18" s="217" t="s">
        <v>65</v>
      </c>
      <c r="D18" s="298"/>
      <c r="E18" s="5">
        <f t="shared" si="1"/>
        <v>0</v>
      </c>
      <c r="F18" s="263"/>
      <c r="G18" s="264">
        <f>G3</f>
        <v>9674.4599999999991</v>
      </c>
      <c r="H18" s="393" t="s">
        <v>105</v>
      </c>
      <c r="I18" s="163">
        <f>D18*K3</f>
        <v>0</v>
      </c>
      <c r="J18" s="394" t="s">
        <v>105</v>
      </c>
      <c r="K18" s="265">
        <f>D18*K4</f>
        <v>0</v>
      </c>
      <c r="L18" s="394" t="s">
        <v>105</v>
      </c>
      <c r="M18" s="357">
        <f>D18*K5</f>
        <v>0</v>
      </c>
    </row>
    <row r="19" spans="2:13" ht="14.5" thickBot="1" x14ac:dyDescent="0.35">
      <c r="B19" s="408" t="s">
        <v>59</v>
      </c>
      <c r="C19" s="412" t="s">
        <v>5</v>
      </c>
      <c r="D19" s="368">
        <f>D20+D22+D21+D23+D25</f>
        <v>0</v>
      </c>
      <c r="E19" s="400"/>
      <c r="F19" s="370" t="e">
        <f>D19/D64</f>
        <v>#DIV/0!</v>
      </c>
      <c r="G19" s="371">
        <f>I19+K19+M19</f>
        <v>0</v>
      </c>
      <c r="H19" s="392" t="s">
        <v>59</v>
      </c>
      <c r="I19" s="401">
        <f>SUM(I20:I25)</f>
        <v>0</v>
      </c>
      <c r="J19" s="372" t="s">
        <v>149</v>
      </c>
      <c r="K19" s="402">
        <f t="shared" ref="K19:M19" si="2">SUM(K20:K25)</f>
        <v>0</v>
      </c>
      <c r="L19" s="372" t="s">
        <v>154</v>
      </c>
      <c r="M19" s="403">
        <f t="shared" si="2"/>
        <v>0</v>
      </c>
    </row>
    <row r="20" spans="2:13" x14ac:dyDescent="0.3">
      <c r="B20" s="410">
        <v>1</v>
      </c>
      <c r="C20" s="411" t="s">
        <v>109</v>
      </c>
      <c r="D20" s="396"/>
      <c r="E20" s="377">
        <f t="shared" si="1"/>
        <v>0</v>
      </c>
      <c r="F20" s="388"/>
      <c r="G20" s="168">
        <f>F3</f>
        <v>8356.9</v>
      </c>
      <c r="H20" s="389">
        <v>1</v>
      </c>
      <c r="I20" s="380">
        <f>D20*I3</f>
        <v>0</v>
      </c>
      <c r="J20" s="390">
        <v>1</v>
      </c>
      <c r="K20" s="391">
        <f>D20*I4</f>
        <v>0</v>
      </c>
      <c r="L20" s="390">
        <v>1</v>
      </c>
      <c r="M20" s="382"/>
    </row>
    <row r="21" spans="2:13" x14ac:dyDescent="0.3">
      <c r="B21" s="266">
        <v>2</v>
      </c>
      <c r="C21" s="208" t="s">
        <v>87</v>
      </c>
      <c r="D21" s="296"/>
      <c r="E21" s="3">
        <f t="shared" si="1"/>
        <v>0</v>
      </c>
      <c r="F21" s="6"/>
      <c r="G21" s="165">
        <f>G3</f>
        <v>9674.4599999999991</v>
      </c>
      <c r="H21" s="269">
        <v>2</v>
      </c>
      <c r="I21" s="160">
        <f>D21*K3</f>
        <v>0</v>
      </c>
      <c r="J21" s="240">
        <v>2</v>
      </c>
      <c r="K21" s="56">
        <f>D21*K4</f>
        <v>0</v>
      </c>
      <c r="L21" s="240">
        <v>2</v>
      </c>
      <c r="M21" s="267">
        <f>D21*K5</f>
        <v>0</v>
      </c>
    </row>
    <row r="22" spans="2:13" x14ac:dyDescent="0.3">
      <c r="B22" s="266">
        <v>3</v>
      </c>
      <c r="C22" s="208" t="s">
        <v>169</v>
      </c>
      <c r="D22" s="296"/>
      <c r="E22" s="3">
        <f t="shared" si="1"/>
        <v>0</v>
      </c>
      <c r="F22" s="6"/>
      <c r="G22" s="165">
        <f>F3</f>
        <v>8356.9</v>
      </c>
      <c r="H22" s="269">
        <v>3</v>
      </c>
      <c r="I22" s="160">
        <f>D22*I3</f>
        <v>0</v>
      </c>
      <c r="J22" s="240">
        <v>3</v>
      </c>
      <c r="K22" s="56">
        <f>D22*I4</f>
        <v>0</v>
      </c>
      <c r="L22" s="240">
        <v>3</v>
      </c>
      <c r="M22" s="267"/>
    </row>
    <row r="23" spans="2:13" x14ac:dyDescent="0.3">
      <c r="B23" s="266">
        <v>4</v>
      </c>
      <c r="C23" s="208" t="s">
        <v>168</v>
      </c>
      <c r="D23" s="296"/>
      <c r="E23" s="3">
        <f t="shared" si="1"/>
        <v>0</v>
      </c>
      <c r="F23" s="6"/>
      <c r="G23" s="165">
        <f>F3</f>
        <v>8356.9</v>
      </c>
      <c r="H23" s="269">
        <v>4</v>
      </c>
      <c r="I23" s="160">
        <f>D23*I3</f>
        <v>0</v>
      </c>
      <c r="J23" s="240">
        <v>4</v>
      </c>
      <c r="K23" s="56">
        <f>D23*I4</f>
        <v>0</v>
      </c>
      <c r="L23" s="240">
        <v>4</v>
      </c>
      <c r="M23" s="267"/>
    </row>
    <row r="24" spans="2:13" x14ac:dyDescent="0.3">
      <c r="B24" s="266" t="s">
        <v>101</v>
      </c>
      <c r="C24" s="208" t="s">
        <v>110</v>
      </c>
      <c r="D24" s="296"/>
      <c r="E24" s="3">
        <f t="shared" si="1"/>
        <v>0</v>
      </c>
      <c r="F24" s="6"/>
      <c r="G24" s="165">
        <f>D5</f>
        <v>1317.56</v>
      </c>
      <c r="H24" s="269" t="s">
        <v>101</v>
      </c>
      <c r="I24" s="160"/>
      <c r="J24" s="240" t="s">
        <v>101</v>
      </c>
      <c r="K24" s="56"/>
      <c r="L24" s="240" t="s">
        <v>101</v>
      </c>
      <c r="M24" s="267">
        <f>D24</f>
        <v>0</v>
      </c>
    </row>
    <row r="25" spans="2:13" ht="14.5" thickBot="1" x14ac:dyDescent="0.35">
      <c r="B25" s="413" t="s">
        <v>102</v>
      </c>
      <c r="C25" s="217" t="s">
        <v>72</v>
      </c>
      <c r="D25" s="298"/>
      <c r="E25" s="5">
        <f t="shared" si="1"/>
        <v>0</v>
      </c>
      <c r="F25" s="263"/>
      <c r="G25" s="264">
        <f>G3</f>
        <v>9674.4599999999991</v>
      </c>
      <c r="H25" s="393" t="s">
        <v>102</v>
      </c>
      <c r="I25" s="163">
        <f>D25*K3</f>
        <v>0</v>
      </c>
      <c r="J25" s="394" t="s">
        <v>102</v>
      </c>
      <c r="K25" s="395">
        <f>D25*K4</f>
        <v>0</v>
      </c>
      <c r="L25" s="394" t="s">
        <v>102</v>
      </c>
      <c r="M25" s="357">
        <f>D25*K5</f>
        <v>0</v>
      </c>
    </row>
    <row r="26" spans="2:13" ht="14.5" thickBot="1" x14ac:dyDescent="0.35">
      <c r="B26" s="408" t="s">
        <v>60</v>
      </c>
      <c r="C26" s="412" t="s">
        <v>6</v>
      </c>
      <c r="D26" s="368">
        <f>SUM(D27:D33)</f>
        <v>0</v>
      </c>
      <c r="E26" s="369"/>
      <c r="F26" s="370" t="e">
        <f>D26/D64</f>
        <v>#DIV/0!</v>
      </c>
      <c r="G26" s="397">
        <f>I26+K26+M26</f>
        <v>1138.1221446985153</v>
      </c>
      <c r="H26" s="392" t="s">
        <v>60</v>
      </c>
      <c r="I26" s="398">
        <f>SUM(I27:I33)</f>
        <v>0</v>
      </c>
      <c r="J26" s="372" t="s">
        <v>150</v>
      </c>
      <c r="K26" s="398">
        <f>SUM(K27:K33)</f>
        <v>0</v>
      </c>
      <c r="L26" s="372" t="s">
        <v>155</v>
      </c>
      <c r="M26" s="399">
        <f>SUM(M27:M33)</f>
        <v>1138.1221446985153</v>
      </c>
    </row>
    <row r="27" spans="2:13" x14ac:dyDescent="0.3">
      <c r="B27" s="410">
        <v>1</v>
      </c>
      <c r="C27" s="411" t="s">
        <v>180</v>
      </c>
      <c r="D27" s="396"/>
      <c r="E27" s="377">
        <f t="shared" si="1"/>
        <v>0</v>
      </c>
      <c r="F27" s="388"/>
      <c r="G27" s="168">
        <f>G3</f>
        <v>9674.4599999999991</v>
      </c>
      <c r="H27" s="389">
        <v>1</v>
      </c>
      <c r="I27" s="380">
        <f>D27*K3</f>
        <v>0</v>
      </c>
      <c r="J27" s="390">
        <v>1</v>
      </c>
      <c r="K27" s="391">
        <f>D27*K4</f>
        <v>0</v>
      </c>
      <c r="L27" s="390">
        <v>1</v>
      </c>
      <c r="M27" s="382">
        <f>D27*K5</f>
        <v>0</v>
      </c>
    </row>
    <row r="28" spans="2:13" x14ac:dyDescent="0.3">
      <c r="B28" s="266">
        <v>2</v>
      </c>
      <c r="C28" s="208" t="s">
        <v>7</v>
      </c>
      <c r="D28" s="296"/>
      <c r="E28" s="3">
        <f t="shared" si="1"/>
        <v>0</v>
      </c>
      <c r="F28" s="6"/>
      <c r="G28" s="168">
        <f>G3</f>
        <v>9674.4599999999991</v>
      </c>
      <c r="H28" s="269">
        <v>2</v>
      </c>
      <c r="I28" s="160">
        <f>D28*K3</f>
        <v>0</v>
      </c>
      <c r="J28" s="240">
        <v>2</v>
      </c>
      <c r="K28" s="56">
        <f>D28*K4</f>
        <v>0</v>
      </c>
      <c r="L28" s="240">
        <v>2</v>
      </c>
      <c r="M28" s="267">
        <f>D28*K5</f>
        <v>0</v>
      </c>
    </row>
    <row r="29" spans="2:13" x14ac:dyDescent="0.3">
      <c r="B29" s="266" t="s">
        <v>127</v>
      </c>
      <c r="C29" s="208" t="s">
        <v>108</v>
      </c>
      <c r="D29" s="296"/>
      <c r="E29" s="3">
        <f t="shared" si="1"/>
        <v>0</v>
      </c>
      <c r="F29" s="6"/>
      <c r="G29" s="165">
        <f>D3</f>
        <v>7958.7</v>
      </c>
      <c r="H29" s="269" t="s">
        <v>127</v>
      </c>
      <c r="I29" s="160">
        <f>D29</f>
        <v>0</v>
      </c>
      <c r="J29" s="240" t="s">
        <v>127</v>
      </c>
      <c r="K29" s="56"/>
      <c r="L29" s="240" t="s">
        <v>127</v>
      </c>
      <c r="M29" s="267"/>
    </row>
    <row r="30" spans="2:13" x14ac:dyDescent="0.3">
      <c r="B30" s="266" t="s">
        <v>113</v>
      </c>
      <c r="C30" s="208" t="s">
        <v>42</v>
      </c>
      <c r="D30" s="296"/>
      <c r="E30" s="3">
        <f t="shared" si="1"/>
        <v>0</v>
      </c>
      <c r="F30" s="6"/>
      <c r="G30" s="165">
        <f>G3</f>
        <v>9674.4599999999991</v>
      </c>
      <c r="H30" s="269" t="s">
        <v>113</v>
      </c>
      <c r="I30" s="160">
        <f>D30*K3</f>
        <v>0</v>
      </c>
      <c r="J30" s="240" t="s">
        <v>113</v>
      </c>
      <c r="K30" s="56">
        <f>D30*K4</f>
        <v>0</v>
      </c>
      <c r="L30" s="240" t="s">
        <v>113</v>
      </c>
      <c r="M30" s="267">
        <f>D30*K5</f>
        <v>0</v>
      </c>
    </row>
    <row r="31" spans="2:13" x14ac:dyDescent="0.3">
      <c r="B31" s="268">
        <v>5</v>
      </c>
      <c r="C31" s="208" t="s">
        <v>66</v>
      </c>
      <c r="D31" s="296"/>
      <c r="E31" s="3">
        <f t="shared" si="1"/>
        <v>0</v>
      </c>
      <c r="F31" s="6"/>
      <c r="G31" s="165">
        <f>F3</f>
        <v>8356.9</v>
      </c>
      <c r="H31" s="270">
        <v>5</v>
      </c>
      <c r="I31" s="160">
        <f>D31*K3</f>
        <v>0</v>
      </c>
      <c r="J31" s="241">
        <v>5</v>
      </c>
      <c r="K31" s="56">
        <f>D31*K4</f>
        <v>0</v>
      </c>
      <c r="L31" s="241">
        <v>5</v>
      </c>
      <c r="M31" s="267">
        <f>G31*K5</f>
        <v>1138.1221446985153</v>
      </c>
    </row>
    <row r="32" spans="2:13" x14ac:dyDescent="0.3">
      <c r="B32" s="268">
        <v>6</v>
      </c>
      <c r="C32" s="208" t="s">
        <v>159</v>
      </c>
      <c r="D32" s="296"/>
      <c r="E32" s="3">
        <f t="shared" si="1"/>
        <v>0</v>
      </c>
      <c r="F32" s="6"/>
      <c r="G32" s="165">
        <f>G3</f>
        <v>9674.4599999999991</v>
      </c>
      <c r="H32" s="270">
        <v>6</v>
      </c>
      <c r="I32" s="160">
        <f>D32*K3</f>
        <v>0</v>
      </c>
      <c r="J32" s="241">
        <v>6</v>
      </c>
      <c r="K32" s="56">
        <f>D32*K4</f>
        <v>0</v>
      </c>
      <c r="L32" s="241">
        <v>6</v>
      </c>
      <c r="M32" s="267">
        <f>D32*K5</f>
        <v>0</v>
      </c>
    </row>
    <row r="33" spans="2:14" ht="14.5" thickBot="1" x14ac:dyDescent="0.35">
      <c r="B33" s="302">
        <v>7</v>
      </c>
      <c r="C33" s="217" t="s">
        <v>72</v>
      </c>
      <c r="D33" s="298"/>
      <c r="E33" s="5">
        <f t="shared" si="1"/>
        <v>0</v>
      </c>
      <c r="F33" s="263"/>
      <c r="G33" s="264">
        <f>G3</f>
        <v>9674.4599999999991</v>
      </c>
      <c r="H33" s="386">
        <v>7</v>
      </c>
      <c r="I33" s="163">
        <f>D33*K3</f>
        <v>0</v>
      </c>
      <c r="J33" s="236">
        <v>7</v>
      </c>
      <c r="K33" s="265">
        <f>D33*K4</f>
        <v>0</v>
      </c>
      <c r="L33" s="236">
        <v>7</v>
      </c>
      <c r="M33" s="357">
        <f>D33*K5</f>
        <v>0</v>
      </c>
    </row>
    <row r="34" spans="2:14" ht="14.5" thickBot="1" x14ac:dyDescent="0.35">
      <c r="B34" s="408" t="s">
        <v>61</v>
      </c>
      <c r="C34" s="412" t="s">
        <v>12</v>
      </c>
      <c r="D34" s="368">
        <f>SUM(D35:D41)</f>
        <v>0</v>
      </c>
      <c r="E34" s="369"/>
      <c r="F34" s="370" t="e">
        <f>D34/D64</f>
        <v>#DIV/0!</v>
      </c>
      <c r="G34" s="371">
        <f>I34+K34+M34</f>
        <v>0</v>
      </c>
      <c r="H34" s="392" t="s">
        <v>61</v>
      </c>
      <c r="I34" s="373">
        <f>SUM(I35:I41)</f>
        <v>0</v>
      </c>
      <c r="J34" s="372" t="s">
        <v>151</v>
      </c>
      <c r="K34" s="374">
        <f>SUM(K35:K41)</f>
        <v>0</v>
      </c>
      <c r="L34" s="372" t="s">
        <v>156</v>
      </c>
      <c r="M34" s="375">
        <f>SUM(M35:M41)</f>
        <v>0</v>
      </c>
    </row>
    <row r="35" spans="2:14" x14ac:dyDescent="0.3">
      <c r="B35" s="410">
        <v>1</v>
      </c>
      <c r="C35" s="411" t="s">
        <v>13</v>
      </c>
      <c r="D35" s="387"/>
      <c r="E35" s="377">
        <f t="shared" ref="E35:E41" si="3">D35/G35</f>
        <v>0</v>
      </c>
      <c r="F35" s="388"/>
      <c r="G35" s="168">
        <f>G3</f>
        <v>9674.4599999999991</v>
      </c>
      <c r="H35" s="389">
        <v>1</v>
      </c>
      <c r="I35" s="380">
        <f>D35*K3</f>
        <v>0</v>
      </c>
      <c r="J35" s="390">
        <v>1</v>
      </c>
      <c r="K35" s="391">
        <f>D35*K4</f>
        <v>0</v>
      </c>
      <c r="L35" s="390">
        <v>1</v>
      </c>
      <c r="M35" s="382">
        <f>D35*K5</f>
        <v>0</v>
      </c>
    </row>
    <row r="36" spans="2:14" x14ac:dyDescent="0.3">
      <c r="B36" s="266">
        <v>2</v>
      </c>
      <c r="C36" s="208" t="s">
        <v>14</v>
      </c>
      <c r="D36" s="296"/>
      <c r="E36" s="3">
        <f t="shared" si="3"/>
        <v>0</v>
      </c>
      <c r="F36" s="6"/>
      <c r="G36" s="165">
        <f>G3</f>
        <v>9674.4599999999991</v>
      </c>
      <c r="H36" s="269">
        <v>2</v>
      </c>
      <c r="I36" s="160">
        <f>D36*K3</f>
        <v>0</v>
      </c>
      <c r="J36" s="240">
        <v>2</v>
      </c>
      <c r="K36" s="56">
        <f>D36*K4</f>
        <v>0</v>
      </c>
      <c r="L36" s="240">
        <v>2</v>
      </c>
      <c r="M36" s="267">
        <f>D36*K5</f>
        <v>0</v>
      </c>
    </row>
    <row r="37" spans="2:14" s="280" customFormat="1" x14ac:dyDescent="0.3">
      <c r="B37" s="301">
        <v>3</v>
      </c>
      <c r="C37" s="274" t="s">
        <v>176</v>
      </c>
      <c r="D37" s="297"/>
      <c r="E37" s="273">
        <f t="shared" si="3"/>
        <v>0</v>
      </c>
      <c r="F37" s="275"/>
      <c r="G37" s="276">
        <f>G3</f>
        <v>9674.4599999999991</v>
      </c>
      <c r="H37" s="304">
        <v>3</v>
      </c>
      <c r="I37" s="278">
        <f>D37*K3</f>
        <v>0</v>
      </c>
      <c r="J37" s="277">
        <v>3</v>
      </c>
      <c r="K37" s="279">
        <f>D37*K4</f>
        <v>0</v>
      </c>
      <c r="L37" s="277">
        <v>3</v>
      </c>
      <c r="M37" s="305">
        <f>D37*K5</f>
        <v>0</v>
      </c>
    </row>
    <row r="38" spans="2:14" x14ac:dyDescent="0.3">
      <c r="B38" s="266">
        <v>4</v>
      </c>
      <c r="C38" s="208" t="s">
        <v>15</v>
      </c>
      <c r="D38" s="296"/>
      <c r="E38" s="3">
        <f t="shared" si="3"/>
        <v>0</v>
      </c>
      <c r="F38" s="6"/>
      <c r="G38" s="165">
        <f>F3</f>
        <v>8356.9</v>
      </c>
      <c r="H38" s="269">
        <v>4</v>
      </c>
      <c r="I38" s="160">
        <f>D38*I3</f>
        <v>0</v>
      </c>
      <c r="J38" s="240">
        <v>4</v>
      </c>
      <c r="K38" s="56">
        <f>D38*I4</f>
        <v>0</v>
      </c>
      <c r="L38" s="240">
        <v>4</v>
      </c>
      <c r="M38" s="267"/>
    </row>
    <row r="39" spans="2:14" x14ac:dyDescent="0.3">
      <c r="B39" s="266">
        <v>5</v>
      </c>
      <c r="C39" s="208" t="s">
        <v>16</v>
      </c>
      <c r="D39" s="296"/>
      <c r="E39" s="3">
        <f t="shared" si="3"/>
        <v>0</v>
      </c>
      <c r="F39" s="6"/>
      <c r="G39" s="165">
        <f>D3</f>
        <v>7958.7</v>
      </c>
      <c r="H39" s="269">
        <v>5</v>
      </c>
      <c r="I39" s="160">
        <f>D39</f>
        <v>0</v>
      </c>
      <c r="J39" s="240">
        <v>5</v>
      </c>
      <c r="K39" s="56"/>
      <c r="L39" s="240">
        <v>5</v>
      </c>
      <c r="M39" s="267"/>
    </row>
    <row r="40" spans="2:14" x14ac:dyDescent="0.3">
      <c r="B40" s="268">
        <v>5</v>
      </c>
      <c r="C40" s="208" t="s">
        <v>111</v>
      </c>
      <c r="D40" s="296"/>
      <c r="E40" s="3">
        <f t="shared" si="3"/>
        <v>0</v>
      </c>
      <c r="F40" s="6"/>
      <c r="G40" s="165">
        <f>D5</f>
        <v>1317.56</v>
      </c>
      <c r="H40" s="270">
        <v>5</v>
      </c>
      <c r="I40" s="160"/>
      <c r="J40" s="241">
        <v>5</v>
      </c>
      <c r="K40" s="56"/>
      <c r="L40" s="241">
        <v>5</v>
      </c>
      <c r="M40" s="267">
        <f>D40</f>
        <v>0</v>
      </c>
    </row>
    <row r="41" spans="2:14" ht="14.5" thickBot="1" x14ac:dyDescent="0.35">
      <c r="B41" s="302">
        <v>6</v>
      </c>
      <c r="C41" s="217" t="s">
        <v>17</v>
      </c>
      <c r="D41" s="298"/>
      <c r="E41" s="5">
        <f t="shared" si="3"/>
        <v>0</v>
      </c>
      <c r="F41" s="263"/>
      <c r="G41" s="264">
        <f>G3</f>
        <v>9674.4599999999991</v>
      </c>
      <c r="H41" s="306">
        <v>6</v>
      </c>
      <c r="I41" s="289">
        <f>D41*K3</f>
        <v>0</v>
      </c>
      <c r="J41" s="307">
        <v>6</v>
      </c>
      <c r="K41" s="290">
        <f>D41*K4</f>
        <v>0</v>
      </c>
      <c r="L41" s="307">
        <v>6</v>
      </c>
      <c r="M41" s="291">
        <f>D41*K5</f>
        <v>0</v>
      </c>
    </row>
    <row r="42" spans="2:14" ht="14.5" thickBot="1" x14ac:dyDescent="0.35">
      <c r="B42" s="408" t="s">
        <v>62</v>
      </c>
      <c r="C42" s="412" t="s">
        <v>18</v>
      </c>
      <c r="D42" s="368">
        <f>D43+D44+D45+D46+D47+D48+D49+D50+D51+D52+D53+D54+D55+D56+D57</f>
        <v>0</v>
      </c>
      <c r="E42" s="369"/>
      <c r="F42" s="370" t="e">
        <f>D42/D64</f>
        <v>#DIV/0!</v>
      </c>
      <c r="G42" s="371">
        <f>I42+K42+M42</f>
        <v>0</v>
      </c>
      <c r="H42" s="372" t="s">
        <v>62</v>
      </c>
      <c r="I42" s="373">
        <f>SUM(I43:I57)</f>
        <v>0</v>
      </c>
      <c r="J42" s="372" t="s">
        <v>152</v>
      </c>
      <c r="K42" s="374">
        <f>SUM(K43:K57)</f>
        <v>0</v>
      </c>
      <c r="L42" s="372" t="s">
        <v>157</v>
      </c>
      <c r="M42" s="375">
        <f>SUM(M43:M57)</f>
        <v>0</v>
      </c>
    </row>
    <row r="43" spans="2:14" x14ac:dyDescent="0.3">
      <c r="B43" s="410" t="s">
        <v>125</v>
      </c>
      <c r="C43" s="411" t="s">
        <v>163</v>
      </c>
      <c r="D43" s="359"/>
      <c r="E43" s="360">
        <f t="shared" si="1"/>
        <v>0</v>
      </c>
      <c r="F43" s="361"/>
      <c r="G43" s="362">
        <f>G3</f>
        <v>9674.4599999999991</v>
      </c>
      <c r="H43" s="363">
        <v>1</v>
      </c>
      <c r="I43" s="364">
        <f>D43*$K$3</f>
        <v>0</v>
      </c>
      <c r="J43" s="365">
        <v>1</v>
      </c>
      <c r="K43" s="366">
        <f>D43*$K$4</f>
        <v>0</v>
      </c>
      <c r="L43" s="365">
        <v>1</v>
      </c>
      <c r="M43" s="367">
        <f>D43*$K$5</f>
        <v>0</v>
      </c>
      <c r="N43" s="235"/>
    </row>
    <row r="44" spans="2:14" x14ac:dyDescent="0.3">
      <c r="B44" s="266" t="s">
        <v>126</v>
      </c>
      <c r="C44" s="208" t="s">
        <v>20</v>
      </c>
      <c r="D44" s="296"/>
      <c r="E44" s="3">
        <f t="shared" si="1"/>
        <v>0</v>
      </c>
      <c r="F44" s="8"/>
      <c r="G44" s="169">
        <f>G3</f>
        <v>9674.4599999999991</v>
      </c>
      <c r="H44" s="269">
        <v>2</v>
      </c>
      <c r="I44" s="160">
        <f t="shared" ref="I44:I57" si="4">D44*$K$3</f>
        <v>0</v>
      </c>
      <c r="J44" s="240">
        <v>2</v>
      </c>
      <c r="K44" s="63">
        <f t="shared" ref="K44:K57" si="5">D44*$K$4</f>
        <v>0</v>
      </c>
      <c r="L44" s="240">
        <v>2</v>
      </c>
      <c r="M44" s="267">
        <f t="shared" ref="M44:M57" si="6">D44*$K$5</f>
        <v>0</v>
      </c>
    </row>
    <row r="45" spans="2:14" x14ac:dyDescent="0.3">
      <c r="B45" s="266" t="s">
        <v>127</v>
      </c>
      <c r="C45" s="208" t="s">
        <v>45</v>
      </c>
      <c r="D45" s="296"/>
      <c r="E45" s="3">
        <f t="shared" si="1"/>
        <v>0</v>
      </c>
      <c r="F45" s="6"/>
      <c r="G45" s="169">
        <f>G44</f>
        <v>9674.4599999999991</v>
      </c>
      <c r="H45" s="269">
        <v>3</v>
      </c>
      <c r="I45" s="160">
        <f t="shared" si="4"/>
        <v>0</v>
      </c>
      <c r="J45" s="240">
        <v>3</v>
      </c>
      <c r="K45" s="63">
        <f t="shared" si="5"/>
        <v>0</v>
      </c>
      <c r="L45" s="240">
        <v>3</v>
      </c>
      <c r="M45" s="267">
        <f t="shared" si="6"/>
        <v>0</v>
      </c>
    </row>
    <row r="46" spans="2:14" x14ac:dyDescent="0.3">
      <c r="B46" s="266" t="s">
        <v>113</v>
      </c>
      <c r="C46" s="208" t="s">
        <v>54</v>
      </c>
      <c r="D46" s="296"/>
      <c r="E46" s="3">
        <f t="shared" si="1"/>
        <v>0</v>
      </c>
      <c r="F46" s="6"/>
      <c r="G46" s="169">
        <f t="shared" ref="G46:G48" si="7">G45</f>
        <v>9674.4599999999991</v>
      </c>
      <c r="H46" s="269">
        <v>4</v>
      </c>
      <c r="I46" s="160">
        <f t="shared" si="4"/>
        <v>0</v>
      </c>
      <c r="J46" s="240">
        <v>4</v>
      </c>
      <c r="K46" s="63">
        <f t="shared" si="5"/>
        <v>0</v>
      </c>
      <c r="L46" s="240">
        <v>4</v>
      </c>
      <c r="M46" s="267">
        <f t="shared" si="6"/>
        <v>0</v>
      </c>
    </row>
    <row r="47" spans="2:14" x14ac:dyDescent="0.3">
      <c r="B47" s="268">
        <v>5</v>
      </c>
      <c r="C47" s="208" t="s">
        <v>71</v>
      </c>
      <c r="D47" s="296"/>
      <c r="E47" s="3">
        <f t="shared" si="1"/>
        <v>0</v>
      </c>
      <c r="F47" s="6"/>
      <c r="G47" s="169">
        <f t="shared" si="7"/>
        <v>9674.4599999999991</v>
      </c>
      <c r="H47" s="270">
        <v>5</v>
      </c>
      <c r="I47" s="160">
        <f t="shared" si="4"/>
        <v>0</v>
      </c>
      <c r="J47" s="241">
        <v>5</v>
      </c>
      <c r="K47" s="63">
        <f t="shared" si="5"/>
        <v>0</v>
      </c>
      <c r="L47" s="241">
        <v>5</v>
      </c>
      <c r="M47" s="267">
        <f t="shared" si="6"/>
        <v>0</v>
      </c>
    </row>
    <row r="48" spans="2:14" x14ac:dyDescent="0.3">
      <c r="B48" s="268">
        <v>6</v>
      </c>
      <c r="C48" s="208" t="s">
        <v>72</v>
      </c>
      <c r="D48" s="296"/>
      <c r="E48" s="3">
        <f t="shared" si="1"/>
        <v>0</v>
      </c>
      <c r="F48" s="6"/>
      <c r="G48" s="169">
        <f t="shared" si="7"/>
        <v>9674.4599999999991</v>
      </c>
      <c r="H48" s="270">
        <v>6</v>
      </c>
      <c r="I48" s="160">
        <f t="shared" si="4"/>
        <v>0</v>
      </c>
      <c r="J48" s="241">
        <v>6</v>
      </c>
      <c r="K48" s="63">
        <f t="shared" si="5"/>
        <v>0</v>
      </c>
      <c r="L48" s="241">
        <v>6</v>
      </c>
      <c r="M48" s="267">
        <f t="shared" si="6"/>
        <v>0</v>
      </c>
    </row>
    <row r="49" spans="2:14" x14ac:dyDescent="0.3">
      <c r="B49" s="266" t="s">
        <v>103</v>
      </c>
      <c r="C49" s="208" t="s">
        <v>8</v>
      </c>
      <c r="D49" s="296"/>
      <c r="E49" s="3">
        <f t="shared" ref="E49:E57" si="8">D49/G49</f>
        <v>0</v>
      </c>
      <c r="F49" s="6"/>
      <c r="G49" s="284">
        <f>G3</f>
        <v>9674.4599999999991</v>
      </c>
      <c r="H49" s="269">
        <v>7</v>
      </c>
      <c r="I49" s="160">
        <f t="shared" si="4"/>
        <v>0</v>
      </c>
      <c r="J49" s="240">
        <v>7</v>
      </c>
      <c r="K49" s="56">
        <f t="shared" si="5"/>
        <v>0</v>
      </c>
      <c r="L49" s="240">
        <v>7</v>
      </c>
      <c r="M49" s="267">
        <f t="shared" si="6"/>
        <v>0</v>
      </c>
      <c r="N49" s="235"/>
    </row>
    <row r="50" spans="2:14" x14ac:dyDescent="0.3">
      <c r="B50" s="266" t="s">
        <v>69</v>
      </c>
      <c r="C50" s="208" t="s">
        <v>107</v>
      </c>
      <c r="D50" s="296"/>
      <c r="E50" s="3">
        <f t="shared" si="8"/>
        <v>0</v>
      </c>
      <c r="F50" s="6"/>
      <c r="G50" s="284">
        <f>G3</f>
        <v>9674.4599999999991</v>
      </c>
      <c r="H50" s="269">
        <v>8</v>
      </c>
      <c r="I50" s="160">
        <f t="shared" si="4"/>
        <v>0</v>
      </c>
      <c r="J50" s="240">
        <v>8</v>
      </c>
      <c r="K50" s="56">
        <f t="shared" si="5"/>
        <v>0</v>
      </c>
      <c r="L50" s="240">
        <v>8</v>
      </c>
      <c r="M50" s="267">
        <f t="shared" si="6"/>
        <v>0</v>
      </c>
      <c r="N50" s="235"/>
    </row>
    <row r="51" spans="2:14" x14ac:dyDescent="0.3">
      <c r="B51" s="266" t="s">
        <v>104</v>
      </c>
      <c r="C51" s="208" t="s">
        <v>70</v>
      </c>
      <c r="D51" s="296"/>
      <c r="E51" s="3">
        <f t="shared" si="8"/>
        <v>0</v>
      </c>
      <c r="F51" s="6"/>
      <c r="G51" s="284">
        <f>G3</f>
        <v>9674.4599999999991</v>
      </c>
      <c r="H51" s="269">
        <v>9</v>
      </c>
      <c r="I51" s="160">
        <f t="shared" si="4"/>
        <v>0</v>
      </c>
      <c r="J51" s="240">
        <v>9</v>
      </c>
      <c r="K51" s="56">
        <f t="shared" si="5"/>
        <v>0</v>
      </c>
      <c r="L51" s="240">
        <v>9</v>
      </c>
      <c r="M51" s="267">
        <f t="shared" si="6"/>
        <v>0</v>
      </c>
      <c r="N51" s="235"/>
    </row>
    <row r="52" spans="2:14" x14ac:dyDescent="0.3">
      <c r="B52" s="266" t="s">
        <v>105</v>
      </c>
      <c r="C52" s="208" t="s">
        <v>9</v>
      </c>
      <c r="D52" s="296"/>
      <c r="E52" s="3">
        <f t="shared" si="8"/>
        <v>0</v>
      </c>
      <c r="F52" s="6"/>
      <c r="G52" s="284">
        <f>G3</f>
        <v>9674.4599999999991</v>
      </c>
      <c r="H52" s="269">
        <v>10</v>
      </c>
      <c r="I52" s="160">
        <f t="shared" si="4"/>
        <v>0</v>
      </c>
      <c r="J52" s="240">
        <v>10</v>
      </c>
      <c r="K52" s="56">
        <f t="shared" si="5"/>
        <v>0</v>
      </c>
      <c r="L52" s="240">
        <v>10</v>
      </c>
      <c r="M52" s="267">
        <f t="shared" si="6"/>
        <v>0</v>
      </c>
      <c r="N52" s="235"/>
    </row>
    <row r="53" spans="2:14" x14ac:dyDescent="0.3">
      <c r="B53" s="266" t="s">
        <v>147</v>
      </c>
      <c r="C53" s="208" t="s">
        <v>10</v>
      </c>
      <c r="D53" s="296"/>
      <c r="E53" s="3">
        <f t="shared" si="8"/>
        <v>0</v>
      </c>
      <c r="F53" s="6"/>
      <c r="G53" s="284">
        <f>G3</f>
        <v>9674.4599999999991</v>
      </c>
      <c r="H53" s="270">
        <v>11</v>
      </c>
      <c r="I53" s="160">
        <f t="shared" si="4"/>
        <v>0</v>
      </c>
      <c r="J53" s="241">
        <v>11</v>
      </c>
      <c r="K53" s="56">
        <f t="shared" si="5"/>
        <v>0</v>
      </c>
      <c r="L53" s="241">
        <v>11</v>
      </c>
      <c r="M53" s="267">
        <f t="shared" si="6"/>
        <v>0</v>
      </c>
      <c r="N53" s="235"/>
    </row>
    <row r="54" spans="2:14" x14ac:dyDescent="0.3">
      <c r="B54" s="268">
        <v>12</v>
      </c>
      <c r="C54" s="208" t="s">
        <v>89</v>
      </c>
      <c r="D54" s="296"/>
      <c r="E54" s="3">
        <f t="shared" si="8"/>
        <v>0</v>
      </c>
      <c r="F54" s="6"/>
      <c r="G54" s="284">
        <f>G3</f>
        <v>9674.4599999999991</v>
      </c>
      <c r="H54" s="270">
        <v>12</v>
      </c>
      <c r="I54" s="160">
        <f t="shared" si="4"/>
        <v>0</v>
      </c>
      <c r="J54" s="241">
        <v>12</v>
      </c>
      <c r="K54" s="56">
        <f t="shared" si="5"/>
        <v>0</v>
      </c>
      <c r="L54" s="241">
        <v>12</v>
      </c>
      <c r="M54" s="267">
        <f t="shared" si="6"/>
        <v>0</v>
      </c>
      <c r="N54" s="235"/>
    </row>
    <row r="55" spans="2:14" x14ac:dyDescent="0.3">
      <c r="B55" s="268">
        <v>13</v>
      </c>
      <c r="C55" s="208" t="s">
        <v>139</v>
      </c>
      <c r="D55" s="296"/>
      <c r="E55" s="3">
        <f t="shared" si="8"/>
        <v>0</v>
      </c>
      <c r="F55" s="6"/>
      <c r="G55" s="284">
        <v>9674.4599999999991</v>
      </c>
      <c r="H55" s="269">
        <v>13</v>
      </c>
      <c r="I55" s="160">
        <f t="shared" si="4"/>
        <v>0</v>
      </c>
      <c r="J55" s="240">
        <v>13</v>
      </c>
      <c r="K55" s="56">
        <f t="shared" si="5"/>
        <v>0</v>
      </c>
      <c r="L55" s="240">
        <v>13</v>
      </c>
      <c r="M55" s="267">
        <f t="shared" si="6"/>
        <v>0</v>
      </c>
      <c r="N55" s="235"/>
    </row>
    <row r="56" spans="2:14" x14ac:dyDescent="0.3">
      <c r="B56" s="268">
        <v>14</v>
      </c>
      <c r="C56" s="208" t="s">
        <v>160</v>
      </c>
      <c r="D56" s="299"/>
      <c r="E56" s="3">
        <f t="shared" si="8"/>
        <v>0</v>
      </c>
      <c r="F56" s="6"/>
      <c r="G56" s="284">
        <v>9674.4599999999991</v>
      </c>
      <c r="H56" s="269">
        <v>14</v>
      </c>
      <c r="I56" s="288">
        <f>D56*$K$3</f>
        <v>0</v>
      </c>
      <c r="J56" s="240">
        <v>14</v>
      </c>
      <c r="K56" s="288">
        <f t="shared" si="5"/>
        <v>0</v>
      </c>
      <c r="L56" s="240">
        <v>14</v>
      </c>
      <c r="M56" s="267">
        <f t="shared" si="6"/>
        <v>0</v>
      </c>
      <c r="N56" s="235"/>
    </row>
    <row r="57" spans="2:14" ht="14.5" thickBot="1" x14ac:dyDescent="0.35">
      <c r="B57" s="283" t="s">
        <v>152</v>
      </c>
      <c r="C57" s="303" t="s">
        <v>11</v>
      </c>
      <c r="D57" s="300"/>
      <c r="E57" s="285">
        <f t="shared" si="8"/>
        <v>0</v>
      </c>
      <c r="F57" s="286"/>
      <c r="G57" s="287">
        <f>G3</f>
        <v>9674.4599999999991</v>
      </c>
      <c r="H57" s="272">
        <v>15</v>
      </c>
      <c r="I57" s="289">
        <f t="shared" si="4"/>
        <v>0</v>
      </c>
      <c r="J57" s="271">
        <v>15</v>
      </c>
      <c r="K57" s="290">
        <f t="shared" si="5"/>
        <v>0</v>
      </c>
      <c r="L57" s="271">
        <v>15</v>
      </c>
      <c r="M57" s="291">
        <f t="shared" si="6"/>
        <v>0</v>
      </c>
      <c r="N57" s="235"/>
    </row>
    <row r="58" spans="2:14" ht="14.5" thickBot="1" x14ac:dyDescent="0.35">
      <c r="B58" s="408" t="s">
        <v>63</v>
      </c>
      <c r="C58" s="409" t="s">
        <v>21</v>
      </c>
      <c r="D58" s="383">
        <f>D59+D60+D61+D62+D63</f>
        <v>0</v>
      </c>
      <c r="E58" s="369"/>
      <c r="F58" s="370" t="e">
        <f>D58/D64</f>
        <v>#DIV/0!</v>
      </c>
      <c r="G58" s="371">
        <f>I58+K58+M58</f>
        <v>0</v>
      </c>
      <c r="H58" s="372" t="s">
        <v>63</v>
      </c>
      <c r="I58" s="384">
        <f>SUM(I59:I63)</f>
        <v>0</v>
      </c>
      <c r="J58" s="372" t="s">
        <v>153</v>
      </c>
      <c r="K58" s="384">
        <f>SUM(K59:K63)</f>
        <v>0</v>
      </c>
      <c r="L58" s="372" t="s">
        <v>158</v>
      </c>
      <c r="M58" s="385">
        <f>SUM(M59:M63)</f>
        <v>0</v>
      </c>
    </row>
    <row r="59" spans="2:14" x14ac:dyDescent="0.3">
      <c r="B59" s="418">
        <v>1</v>
      </c>
      <c r="C59" s="419" t="s">
        <v>164</v>
      </c>
      <c r="D59" s="376"/>
      <c r="E59" s="377">
        <f t="shared" si="1"/>
        <v>0</v>
      </c>
      <c r="F59" s="378"/>
      <c r="G59" s="168">
        <f>G3</f>
        <v>9674.4599999999991</v>
      </c>
      <c r="H59" s="379">
        <v>1</v>
      </c>
      <c r="I59" s="380">
        <f>D59*K3</f>
        <v>0</v>
      </c>
      <c r="J59" s="379">
        <v>1</v>
      </c>
      <c r="K59" s="381">
        <f>D59*K4</f>
        <v>0</v>
      </c>
      <c r="L59" s="379">
        <v>1</v>
      </c>
      <c r="M59" s="382">
        <f>D59*K5</f>
        <v>0</v>
      </c>
      <c r="N59" s="235"/>
    </row>
    <row r="60" spans="2:14" x14ac:dyDescent="0.3">
      <c r="B60" s="420">
        <v>2</v>
      </c>
      <c r="C60" s="213" t="s">
        <v>67</v>
      </c>
      <c r="D60" s="171"/>
      <c r="E60" s="3">
        <f t="shared" si="1"/>
        <v>0</v>
      </c>
      <c r="F60" s="10"/>
      <c r="G60" s="165">
        <f>G3</f>
        <v>9674.4599999999991</v>
      </c>
      <c r="H60" s="242">
        <v>2</v>
      </c>
      <c r="I60" s="160">
        <f>D60*K3</f>
        <v>0</v>
      </c>
      <c r="J60" s="242">
        <v>2</v>
      </c>
      <c r="K60" s="63">
        <f>D60*K4</f>
        <v>0</v>
      </c>
      <c r="L60" s="242">
        <v>2</v>
      </c>
      <c r="M60" s="267">
        <f>D60*K5</f>
        <v>0</v>
      </c>
    </row>
    <row r="61" spans="2:14" x14ac:dyDescent="0.3">
      <c r="B61" s="420">
        <v>3</v>
      </c>
      <c r="C61" s="213" t="s">
        <v>22</v>
      </c>
      <c r="D61" s="171"/>
      <c r="E61" s="3">
        <f t="shared" si="1"/>
        <v>0</v>
      </c>
      <c r="F61" s="10"/>
      <c r="G61" s="165">
        <f>G60</f>
        <v>9674.4599999999991</v>
      </c>
      <c r="H61" s="242">
        <v>3</v>
      </c>
      <c r="I61" s="160">
        <f>D61*K3</f>
        <v>0</v>
      </c>
      <c r="J61" s="242">
        <v>3</v>
      </c>
      <c r="K61" s="63">
        <f>D61*K4</f>
        <v>0</v>
      </c>
      <c r="L61" s="242">
        <v>3</v>
      </c>
      <c r="M61" s="267">
        <f>D61*K5</f>
        <v>0</v>
      </c>
    </row>
    <row r="62" spans="2:14" x14ac:dyDescent="0.3">
      <c r="B62" s="421">
        <v>4</v>
      </c>
      <c r="C62" s="213" t="s">
        <v>85</v>
      </c>
      <c r="D62" s="171"/>
      <c r="E62" s="3">
        <f t="shared" si="1"/>
        <v>0</v>
      </c>
      <c r="F62" s="10"/>
      <c r="G62" s="165">
        <f t="shared" ref="G62:G63" si="9">G61</f>
        <v>9674.4599999999991</v>
      </c>
      <c r="H62" s="240">
        <v>4</v>
      </c>
      <c r="I62" s="160">
        <f>D62*K3</f>
        <v>0</v>
      </c>
      <c r="J62" s="240">
        <v>4</v>
      </c>
      <c r="K62" s="63">
        <f>D62*K4</f>
        <v>0</v>
      </c>
      <c r="L62" s="240">
        <v>4</v>
      </c>
      <c r="M62" s="267">
        <f>D62*K5</f>
        <v>0</v>
      </c>
    </row>
    <row r="63" spans="2:14" ht="14.5" thickBot="1" x14ac:dyDescent="0.35">
      <c r="B63" s="422">
        <v>9</v>
      </c>
      <c r="C63" s="423" t="s">
        <v>72</v>
      </c>
      <c r="D63" s="262"/>
      <c r="E63" s="3">
        <f t="shared" si="1"/>
        <v>0</v>
      </c>
      <c r="F63" s="40"/>
      <c r="G63" s="165">
        <f t="shared" si="9"/>
        <v>9674.4599999999991</v>
      </c>
      <c r="H63" s="236">
        <v>9</v>
      </c>
      <c r="I63" s="163">
        <f>D63*K3</f>
        <v>0</v>
      </c>
      <c r="J63" s="236">
        <v>9</v>
      </c>
      <c r="K63" s="129">
        <f>D63*K4</f>
        <v>0</v>
      </c>
      <c r="L63" s="236">
        <v>9</v>
      </c>
      <c r="M63" s="357">
        <f>D63*K5</f>
        <v>0</v>
      </c>
    </row>
    <row r="64" spans="2:14" ht="19.5" customHeight="1" x14ac:dyDescent="0.35">
      <c r="B64" s="488" t="s">
        <v>24</v>
      </c>
      <c r="C64" s="489"/>
      <c r="D64" s="84">
        <f>D8+D19+D26+D34+D42+D58</f>
        <v>0</v>
      </c>
      <c r="E64" s="65"/>
      <c r="F64" s="66" t="e">
        <f>SUM(F8:F63)</f>
        <v>#DIV/0!</v>
      </c>
      <c r="G64" s="67"/>
      <c r="H64" s="243"/>
      <c r="I64" s="201">
        <f>I58+I42+I34+I26+I19+I8</f>
        <v>0</v>
      </c>
      <c r="J64" s="243"/>
      <c r="K64" s="201">
        <f>K58+K42+K34+K26+K19+K8</f>
        <v>0</v>
      </c>
      <c r="L64" s="243"/>
      <c r="M64" s="202">
        <f>M58+M42+M34+M26+M19+M8</f>
        <v>1138.1221446985153</v>
      </c>
    </row>
    <row r="65" spans="2:13" ht="20.25" customHeight="1" thickBot="1" x14ac:dyDescent="0.35">
      <c r="B65" s="490"/>
      <c r="C65" s="491"/>
      <c r="D65" s="358" t="s">
        <v>118</v>
      </c>
      <c r="E65" s="492" t="s">
        <v>106</v>
      </c>
      <c r="F65" s="493"/>
      <c r="G65" s="68"/>
      <c r="H65" s="244"/>
      <c r="I65" s="82">
        <f>I64/D3/12</f>
        <v>0</v>
      </c>
      <c r="J65" s="244"/>
      <c r="K65" s="82">
        <f>K64/D4/12</f>
        <v>0</v>
      </c>
      <c r="L65" s="244"/>
      <c r="M65" s="146">
        <f>M64/D5/12</f>
        <v>7.1984207215010781E-2</v>
      </c>
    </row>
    <row r="66" spans="2:13" ht="6" customHeight="1" thickBot="1" x14ac:dyDescent="0.4">
      <c r="B66" s="431"/>
      <c r="C66" s="432"/>
      <c r="D66" s="433"/>
      <c r="E66" s="434"/>
      <c r="F66" s="435"/>
      <c r="G66" s="436"/>
      <c r="H66" s="437"/>
      <c r="I66" s="434"/>
      <c r="J66" s="437"/>
      <c r="K66" s="435"/>
      <c r="L66" s="437"/>
      <c r="M66" s="438"/>
    </row>
    <row r="67" spans="2:13" ht="28.5" thickBot="1" x14ac:dyDescent="0.35">
      <c r="B67" s="149" t="s">
        <v>2</v>
      </c>
      <c r="C67" s="231" t="s">
        <v>25</v>
      </c>
      <c r="D67" s="150" t="s">
        <v>49</v>
      </c>
      <c r="E67" s="232" t="s">
        <v>30</v>
      </c>
      <c r="F67" s="233" t="s">
        <v>116</v>
      </c>
      <c r="G67" s="156"/>
      <c r="H67" s="245" t="s">
        <v>2</v>
      </c>
      <c r="I67" s="97" t="s">
        <v>146</v>
      </c>
      <c r="J67" s="245" t="s">
        <v>2</v>
      </c>
      <c r="K67" s="78" t="s">
        <v>95</v>
      </c>
      <c r="L67" s="245" t="s">
        <v>2</v>
      </c>
      <c r="M67" s="79" t="s">
        <v>96</v>
      </c>
    </row>
    <row r="68" spans="2:13" ht="21" x14ac:dyDescent="0.3">
      <c r="B68" s="424">
        <v>0</v>
      </c>
      <c r="C68" s="425" t="s">
        <v>68</v>
      </c>
      <c r="D68" s="181"/>
      <c r="E68" s="182"/>
      <c r="F68" s="154"/>
      <c r="G68" s="157">
        <f>G3</f>
        <v>9674.4599999999991</v>
      </c>
      <c r="H68" s="308">
        <v>0</v>
      </c>
      <c r="I68" s="151">
        <f t="shared" ref="I68:I77" si="10">F68*$K$3</f>
        <v>0</v>
      </c>
      <c r="J68" s="246">
        <v>0</v>
      </c>
      <c r="K68" s="148">
        <f t="shared" ref="K68:K77" si="11">F68*$K$4</f>
        <v>0</v>
      </c>
      <c r="L68" s="246">
        <v>0</v>
      </c>
      <c r="M68" s="309">
        <f t="shared" ref="M68:M77" si="12">F68*$K$5</f>
        <v>0</v>
      </c>
    </row>
    <row r="69" spans="2:13" x14ac:dyDescent="0.3">
      <c r="B69" s="426">
        <v>1</v>
      </c>
      <c r="C69" s="208" t="s">
        <v>26</v>
      </c>
      <c r="D69" s="183"/>
      <c r="E69" s="184"/>
      <c r="F69" s="80"/>
      <c r="G69" s="158">
        <f>G68</f>
        <v>9674.4599999999991</v>
      </c>
      <c r="H69" s="310">
        <v>1</v>
      </c>
      <c r="I69" s="152">
        <f t="shared" si="10"/>
        <v>0</v>
      </c>
      <c r="J69" s="247">
        <v>1</v>
      </c>
      <c r="K69" s="81">
        <f t="shared" si="11"/>
        <v>0</v>
      </c>
      <c r="L69" s="247">
        <v>1</v>
      </c>
      <c r="M69" s="311">
        <f t="shared" si="12"/>
        <v>0</v>
      </c>
    </row>
    <row r="70" spans="2:13" x14ac:dyDescent="0.3">
      <c r="B70" s="426">
        <v>2</v>
      </c>
      <c r="C70" s="208" t="s">
        <v>27</v>
      </c>
      <c r="D70" s="183"/>
      <c r="E70" s="184"/>
      <c r="F70" s="80"/>
      <c r="G70" s="158">
        <f t="shared" ref="G70:G77" si="13">G69</f>
        <v>9674.4599999999991</v>
      </c>
      <c r="H70" s="310">
        <v>2</v>
      </c>
      <c r="I70" s="152">
        <f t="shared" si="10"/>
        <v>0</v>
      </c>
      <c r="J70" s="247">
        <v>2</v>
      </c>
      <c r="K70" s="81">
        <f t="shared" si="11"/>
        <v>0</v>
      </c>
      <c r="L70" s="247">
        <v>2</v>
      </c>
      <c r="M70" s="311">
        <f t="shared" si="12"/>
        <v>0</v>
      </c>
    </row>
    <row r="71" spans="2:13" x14ac:dyDescent="0.3">
      <c r="B71" s="426">
        <v>3</v>
      </c>
      <c r="C71" s="208" t="s">
        <v>28</v>
      </c>
      <c r="D71" s="183"/>
      <c r="E71" s="184"/>
      <c r="F71" s="80"/>
      <c r="G71" s="158">
        <f t="shared" si="13"/>
        <v>9674.4599999999991</v>
      </c>
      <c r="H71" s="310">
        <v>3</v>
      </c>
      <c r="I71" s="152">
        <f t="shared" si="10"/>
        <v>0</v>
      </c>
      <c r="J71" s="247">
        <v>3</v>
      </c>
      <c r="K71" s="81">
        <f t="shared" si="11"/>
        <v>0</v>
      </c>
      <c r="L71" s="247">
        <v>3</v>
      </c>
      <c r="M71" s="311">
        <f t="shared" si="12"/>
        <v>0</v>
      </c>
    </row>
    <row r="72" spans="2:13" ht="21" x14ac:dyDescent="0.3">
      <c r="B72" s="426" t="s">
        <v>113</v>
      </c>
      <c r="C72" s="208" t="s">
        <v>112</v>
      </c>
      <c r="D72" s="183"/>
      <c r="E72" s="184"/>
      <c r="F72" s="80">
        <f>D72*E72*12</f>
        <v>0</v>
      </c>
      <c r="G72" s="158">
        <f t="shared" si="13"/>
        <v>9674.4599999999991</v>
      </c>
      <c r="H72" s="310" t="s">
        <v>113</v>
      </c>
      <c r="I72" s="152">
        <f t="shared" si="10"/>
        <v>0</v>
      </c>
      <c r="J72" s="247" t="s">
        <v>113</v>
      </c>
      <c r="K72" s="81">
        <f t="shared" si="11"/>
        <v>0</v>
      </c>
      <c r="L72" s="247" t="s">
        <v>113</v>
      </c>
      <c r="M72" s="311">
        <f t="shared" si="12"/>
        <v>0</v>
      </c>
    </row>
    <row r="73" spans="2:13" x14ac:dyDescent="0.3">
      <c r="B73" s="427" t="s">
        <v>101</v>
      </c>
      <c r="C73" s="208" t="s">
        <v>141</v>
      </c>
      <c r="D73" s="183"/>
      <c r="E73" s="184"/>
      <c r="F73" s="80">
        <f>D73*E73*12</f>
        <v>0</v>
      </c>
      <c r="G73" s="158">
        <f t="shared" si="13"/>
        <v>9674.4599999999991</v>
      </c>
      <c r="H73" s="312" t="s">
        <v>101</v>
      </c>
      <c r="I73" s="152">
        <f t="shared" si="10"/>
        <v>0</v>
      </c>
      <c r="J73" s="248" t="s">
        <v>101</v>
      </c>
      <c r="K73" s="81">
        <f t="shared" si="11"/>
        <v>0</v>
      </c>
      <c r="L73" s="248" t="s">
        <v>101</v>
      </c>
      <c r="M73" s="311">
        <f t="shared" si="12"/>
        <v>0</v>
      </c>
    </row>
    <row r="74" spans="2:13" ht="21" x14ac:dyDescent="0.3">
      <c r="B74" s="427" t="s">
        <v>102</v>
      </c>
      <c r="C74" s="208" t="s">
        <v>117</v>
      </c>
      <c r="D74" s="183"/>
      <c r="E74" s="184"/>
      <c r="F74" s="80">
        <f>D74*E74*12</f>
        <v>0</v>
      </c>
      <c r="G74" s="158">
        <f t="shared" si="13"/>
        <v>9674.4599999999991</v>
      </c>
      <c r="H74" s="312" t="s">
        <v>102</v>
      </c>
      <c r="I74" s="152">
        <f t="shared" si="10"/>
        <v>0</v>
      </c>
      <c r="J74" s="248" t="s">
        <v>102</v>
      </c>
      <c r="K74" s="81">
        <f t="shared" si="11"/>
        <v>0</v>
      </c>
      <c r="L74" s="248" t="s">
        <v>102</v>
      </c>
      <c r="M74" s="311">
        <f t="shared" si="12"/>
        <v>0</v>
      </c>
    </row>
    <row r="75" spans="2:13" x14ac:dyDescent="0.3">
      <c r="B75" s="321">
        <v>7</v>
      </c>
      <c r="C75" s="217" t="s">
        <v>73</v>
      </c>
      <c r="D75" s="186" t="s">
        <v>115</v>
      </c>
      <c r="E75" s="187"/>
      <c r="F75" s="80">
        <f>E75</f>
        <v>0</v>
      </c>
      <c r="G75" s="158">
        <f t="shared" si="13"/>
        <v>9674.4599999999991</v>
      </c>
      <c r="H75" s="313">
        <v>7</v>
      </c>
      <c r="I75" s="152">
        <f t="shared" si="10"/>
        <v>0</v>
      </c>
      <c r="J75" s="249">
        <v>7</v>
      </c>
      <c r="K75" s="81">
        <f t="shared" si="11"/>
        <v>0</v>
      </c>
      <c r="L75" s="249">
        <v>7</v>
      </c>
      <c r="M75" s="311">
        <f t="shared" si="12"/>
        <v>0</v>
      </c>
    </row>
    <row r="76" spans="2:13" x14ac:dyDescent="0.3">
      <c r="B76" s="321">
        <v>8</v>
      </c>
      <c r="C76" s="218" t="s">
        <v>114</v>
      </c>
      <c r="D76" s="183" t="s">
        <v>115</v>
      </c>
      <c r="E76" s="188"/>
      <c r="F76" s="80">
        <f>E76</f>
        <v>0</v>
      </c>
      <c r="G76" s="158">
        <f t="shared" si="13"/>
        <v>9674.4599999999991</v>
      </c>
      <c r="H76" s="313">
        <v>8</v>
      </c>
      <c r="I76" s="152">
        <f t="shared" si="10"/>
        <v>0</v>
      </c>
      <c r="J76" s="249">
        <v>8</v>
      </c>
      <c r="K76" s="81">
        <f t="shared" si="11"/>
        <v>0</v>
      </c>
      <c r="L76" s="249">
        <v>8</v>
      </c>
      <c r="M76" s="311">
        <f t="shared" si="12"/>
        <v>0</v>
      </c>
    </row>
    <row r="77" spans="2:13" ht="14.5" thickBot="1" x14ac:dyDescent="0.35">
      <c r="B77" s="324">
        <v>9</v>
      </c>
      <c r="C77" s="428" t="s">
        <v>72</v>
      </c>
      <c r="D77" s="189" t="s">
        <v>115</v>
      </c>
      <c r="E77" s="190"/>
      <c r="F77" s="155"/>
      <c r="G77" s="159">
        <f t="shared" si="13"/>
        <v>9674.4599999999991</v>
      </c>
      <c r="H77" s="314">
        <v>9</v>
      </c>
      <c r="I77" s="315">
        <f t="shared" si="10"/>
        <v>0</v>
      </c>
      <c r="J77" s="316">
        <v>9</v>
      </c>
      <c r="K77" s="317">
        <f t="shared" si="11"/>
        <v>0</v>
      </c>
      <c r="L77" s="316">
        <v>9</v>
      </c>
      <c r="M77" s="318">
        <f t="shared" si="12"/>
        <v>0</v>
      </c>
    </row>
    <row r="78" spans="2:13" ht="14.5" thickBot="1" x14ac:dyDescent="0.35">
      <c r="B78" s="468" t="s">
        <v>56</v>
      </c>
      <c r="C78" s="469"/>
      <c r="D78" s="84"/>
      <c r="E78" s="85"/>
      <c r="F78" s="86">
        <f>SUM(F68:F77)</f>
        <v>0</v>
      </c>
      <c r="G78" s="355">
        <f>G3</f>
        <v>9674.4599999999991</v>
      </c>
      <c r="H78" s="353"/>
      <c r="I78" s="354">
        <f>SUM(I68:I77)</f>
        <v>0</v>
      </c>
      <c r="J78" s="353"/>
      <c r="K78" s="354">
        <f>SUM(K68:K77)</f>
        <v>0</v>
      </c>
      <c r="L78" s="353"/>
      <c r="M78" s="354">
        <f>SUM(M68:M77)</f>
        <v>0</v>
      </c>
    </row>
    <row r="79" spans="2:13" ht="16" thickBot="1" x14ac:dyDescent="0.4">
      <c r="B79" s="470"/>
      <c r="C79" s="471"/>
      <c r="D79" s="89" t="s">
        <v>119</v>
      </c>
      <c r="E79" s="472" t="s">
        <v>106</v>
      </c>
      <c r="F79" s="472"/>
      <c r="G79" s="356"/>
      <c r="H79" s="250"/>
      <c r="I79" s="281">
        <f>(I64-I78)/$D$3/12</f>
        <v>0</v>
      </c>
      <c r="J79" s="250"/>
      <c r="K79" s="281">
        <f>(K64-K78)/$D$4/12</f>
        <v>0</v>
      </c>
      <c r="L79" s="250"/>
      <c r="M79" s="281">
        <f>(M64-M78)/$D$5/12</f>
        <v>7.1984207215010781E-2</v>
      </c>
    </row>
    <row r="80" spans="2:13" ht="6" customHeight="1" thickBot="1" x14ac:dyDescent="0.4">
      <c r="B80" s="50"/>
      <c r="C80" s="220"/>
      <c r="D80" s="24"/>
      <c r="E80" s="51"/>
      <c r="F80" s="25"/>
      <c r="G80" s="52"/>
      <c r="H80" s="251"/>
      <c r="I80" s="53"/>
      <c r="J80" s="251"/>
      <c r="K80" s="54"/>
      <c r="L80" s="251"/>
      <c r="M80" s="55"/>
    </row>
    <row r="81" spans="2:13" ht="16.5" customHeight="1" x14ac:dyDescent="0.3">
      <c r="B81" s="473" t="s">
        <v>29</v>
      </c>
      <c r="C81" s="474"/>
      <c r="D81" s="462" t="s">
        <v>55</v>
      </c>
      <c r="E81" s="463"/>
      <c r="F81" s="463"/>
      <c r="G81" s="464"/>
      <c r="H81" s="252"/>
      <c r="I81" s="460" t="s">
        <v>174</v>
      </c>
      <c r="J81" s="352"/>
      <c r="K81" s="455" t="s">
        <v>95</v>
      </c>
      <c r="L81" s="352"/>
      <c r="M81" s="439" t="s">
        <v>96</v>
      </c>
    </row>
    <row r="82" spans="2:13" ht="13.5" customHeight="1" thickBot="1" x14ac:dyDescent="0.35">
      <c r="B82" s="475"/>
      <c r="C82" s="476"/>
      <c r="D82" s="465"/>
      <c r="E82" s="466"/>
      <c r="F82" s="466"/>
      <c r="G82" s="467"/>
      <c r="H82" s="252"/>
      <c r="I82" s="461"/>
      <c r="J82" s="352"/>
      <c r="K82" s="457"/>
      <c r="L82" s="352"/>
      <c r="M82" s="440"/>
    </row>
    <row r="83" spans="2:13" ht="15.5" x14ac:dyDescent="0.3">
      <c r="B83" s="458"/>
      <c r="C83" s="459"/>
      <c r="D83" s="198" t="s">
        <v>30</v>
      </c>
      <c r="E83" s="198" t="s">
        <v>177</v>
      </c>
      <c r="F83" s="199" t="s">
        <v>121</v>
      </c>
      <c r="G83" s="198" t="s">
        <v>175</v>
      </c>
      <c r="H83" s="253"/>
      <c r="I83" s="12" t="s">
        <v>30</v>
      </c>
      <c r="J83" s="253"/>
      <c r="K83" s="12" t="s">
        <v>30</v>
      </c>
      <c r="L83" s="253"/>
      <c r="M83" s="12" t="s">
        <v>30</v>
      </c>
    </row>
    <row r="84" spans="2:13" ht="15.5" x14ac:dyDescent="0.3">
      <c r="B84" s="292"/>
      <c r="C84" s="293" t="s">
        <v>165</v>
      </c>
      <c r="D84" s="198"/>
      <c r="E84" s="429">
        <f>(I84*D3+K84*D4+M84*D5)*12</f>
        <v>1138.1221446985151</v>
      </c>
      <c r="F84" s="199"/>
      <c r="G84" s="195" t="s">
        <v>46</v>
      </c>
      <c r="H84" s="282"/>
      <c r="I84" s="193">
        <f>I79</f>
        <v>0</v>
      </c>
      <c r="J84" s="282"/>
      <c r="K84" s="193">
        <f>K79</f>
        <v>0</v>
      </c>
      <c r="L84" s="282"/>
      <c r="M84" s="193">
        <f>M79</f>
        <v>7.1984207215010781E-2</v>
      </c>
    </row>
    <row r="85" spans="2:13" ht="14.25" customHeight="1" x14ac:dyDescent="0.35">
      <c r="B85" s="294"/>
      <c r="C85" s="295" t="s">
        <v>134</v>
      </c>
      <c r="D85" s="191">
        <v>4.3</v>
      </c>
      <c r="E85" s="430">
        <f>D85*$G$3*12</f>
        <v>499202.13599999994</v>
      </c>
      <c r="F85" s="132"/>
      <c r="G85" s="195" t="s">
        <v>46</v>
      </c>
      <c r="H85" s="254"/>
      <c r="I85" s="193">
        <f>D85</f>
        <v>4.3</v>
      </c>
      <c r="J85" s="254"/>
      <c r="K85" s="193">
        <f>D85</f>
        <v>4.3</v>
      </c>
      <c r="L85" s="254"/>
      <c r="M85" s="193">
        <f>D85</f>
        <v>4.3</v>
      </c>
    </row>
    <row r="86" spans="2:13" ht="14.25" customHeight="1" x14ac:dyDescent="0.3">
      <c r="B86" s="443" t="s">
        <v>32</v>
      </c>
      <c r="C86" s="443"/>
      <c r="D86" s="192">
        <v>3.3</v>
      </c>
      <c r="E86" s="94">
        <f>$D$3*D86*12</f>
        <v>315164.52</v>
      </c>
      <c r="F86" s="93"/>
      <c r="G86" s="196" t="s">
        <v>46</v>
      </c>
      <c r="H86" s="255"/>
      <c r="I86" s="193">
        <f>D86</f>
        <v>3.3</v>
      </c>
      <c r="J86" s="255"/>
      <c r="K86" s="193">
        <f>D86</f>
        <v>3.3</v>
      </c>
      <c r="L86" s="255"/>
      <c r="M86" s="193"/>
    </row>
    <row r="87" spans="2:13" ht="14.25" customHeight="1" x14ac:dyDescent="0.3">
      <c r="B87" s="443" t="s">
        <v>166</v>
      </c>
      <c r="C87" s="443"/>
      <c r="D87" s="95" t="s">
        <v>122</v>
      </c>
      <c r="E87" s="94">
        <v>100000</v>
      </c>
      <c r="F87" s="95"/>
      <c r="G87" s="197" t="s">
        <v>142</v>
      </c>
      <c r="H87" s="253"/>
      <c r="I87" s="101" t="str">
        <f>D87</f>
        <v>35zł/m3</v>
      </c>
      <c r="J87" s="253"/>
      <c r="K87" s="101" t="str">
        <f>D87</f>
        <v>35zł/m3</v>
      </c>
      <c r="L87" s="253"/>
      <c r="M87" s="100"/>
    </row>
    <row r="88" spans="2:13" ht="14.25" customHeight="1" x14ac:dyDescent="0.3">
      <c r="B88" s="443" t="s">
        <v>34</v>
      </c>
      <c r="C88" s="443"/>
      <c r="D88" s="95" t="s">
        <v>130</v>
      </c>
      <c r="E88" s="94">
        <v>100000</v>
      </c>
      <c r="F88" s="95"/>
      <c r="G88" s="197" t="s">
        <v>142</v>
      </c>
      <c r="H88" s="253"/>
      <c r="I88" s="101" t="str">
        <f>D88</f>
        <v>12,71 zł/m3</v>
      </c>
      <c r="J88" s="253"/>
      <c r="K88" s="101" t="str">
        <f>D88</f>
        <v>12,71 zł/m3</v>
      </c>
      <c r="L88" s="253"/>
      <c r="M88" s="100"/>
    </row>
    <row r="89" spans="2:13" ht="14.25" customHeight="1" x14ac:dyDescent="0.3">
      <c r="B89" s="441" t="s">
        <v>131</v>
      </c>
      <c r="C89" s="442"/>
      <c r="D89" s="95">
        <v>5</v>
      </c>
      <c r="E89" s="94">
        <f>D89*300*12</f>
        <v>18000</v>
      </c>
      <c r="F89" s="95"/>
      <c r="G89" s="42" t="s">
        <v>143</v>
      </c>
      <c r="H89" s="256"/>
      <c r="I89" s="193">
        <v>5</v>
      </c>
      <c r="J89" s="256"/>
      <c r="K89" s="101"/>
      <c r="L89" s="256"/>
      <c r="M89" s="100"/>
    </row>
    <row r="90" spans="2:13" ht="14.25" customHeight="1" x14ac:dyDescent="0.3">
      <c r="B90" s="441" t="s">
        <v>132</v>
      </c>
      <c r="C90" s="442"/>
      <c r="D90" s="95">
        <v>37</v>
      </c>
      <c r="E90" s="94">
        <f>D90*100*12</f>
        <v>44400</v>
      </c>
      <c r="F90" s="95"/>
      <c r="G90" s="197" t="s">
        <v>144</v>
      </c>
      <c r="H90" s="253"/>
      <c r="I90" s="101">
        <f>D90</f>
        <v>37</v>
      </c>
      <c r="J90" s="253"/>
      <c r="K90" s="101">
        <f>D90</f>
        <v>37</v>
      </c>
      <c r="L90" s="253"/>
      <c r="M90" s="100"/>
    </row>
    <row r="91" spans="2:13" ht="14.25" customHeight="1" x14ac:dyDescent="0.3">
      <c r="B91" s="441" t="s">
        <v>137</v>
      </c>
      <c r="C91" s="442"/>
      <c r="D91" s="95">
        <v>6.2</v>
      </c>
      <c r="E91" s="94">
        <f>D91*100*12</f>
        <v>7440</v>
      </c>
      <c r="F91" s="95"/>
      <c r="G91" s="197" t="s">
        <v>144</v>
      </c>
      <c r="H91" s="253"/>
      <c r="I91" s="101">
        <f>D91</f>
        <v>6.2</v>
      </c>
      <c r="J91" s="253"/>
      <c r="K91" s="101">
        <f>D91</f>
        <v>6.2</v>
      </c>
      <c r="L91" s="253"/>
      <c r="M91" s="100"/>
    </row>
    <row r="92" spans="2:13" ht="14.25" customHeight="1" x14ac:dyDescent="0.3">
      <c r="B92" s="443" t="s">
        <v>35</v>
      </c>
      <c r="C92" s="443"/>
      <c r="D92" s="95">
        <v>60</v>
      </c>
      <c r="E92" s="94">
        <f>D92*112</f>
        <v>6720</v>
      </c>
      <c r="F92" s="95"/>
      <c r="G92" s="197" t="s">
        <v>144</v>
      </c>
      <c r="H92" s="253"/>
      <c r="I92" s="133">
        <v>60</v>
      </c>
      <c r="J92" s="253"/>
      <c r="K92" s="100">
        <v>60</v>
      </c>
      <c r="L92" s="253"/>
      <c r="M92" s="100">
        <v>0</v>
      </c>
    </row>
    <row r="93" spans="2:13" ht="14.25" customHeight="1" thickBot="1" x14ac:dyDescent="0.35">
      <c r="B93" s="444" t="s">
        <v>167</v>
      </c>
      <c r="C93" s="444"/>
      <c r="D93" s="344">
        <v>28.78</v>
      </c>
      <c r="E93" s="345">
        <f>$D$4*D93*12</f>
        <v>137522.35200000001</v>
      </c>
      <c r="F93" s="344"/>
      <c r="G93" s="197" t="s">
        <v>46</v>
      </c>
      <c r="H93" s="253"/>
      <c r="I93" s="349"/>
      <c r="J93" s="253"/>
      <c r="K93" s="351">
        <f>D93</f>
        <v>28.78</v>
      </c>
      <c r="L93" s="253"/>
      <c r="M93" s="349"/>
    </row>
    <row r="94" spans="2:13" ht="14.25" customHeight="1" thickBot="1" x14ac:dyDescent="0.35">
      <c r="B94" s="445" t="s">
        <v>36</v>
      </c>
      <c r="C94" s="446"/>
      <c r="D94" s="346"/>
      <c r="E94" s="347">
        <f>SUM(E84:E93)</f>
        <v>1229587.1301446985</v>
      </c>
      <c r="F94" s="348"/>
      <c r="G94" s="194"/>
      <c r="H94" s="257"/>
      <c r="I94" s="350">
        <f>I86+I85+I84</f>
        <v>7.6</v>
      </c>
      <c r="J94" s="257"/>
      <c r="K94" s="350">
        <f>K84+K85+K86+K93</f>
        <v>36.380000000000003</v>
      </c>
      <c r="L94" s="257"/>
      <c r="M94" s="350">
        <f>M84+M85</f>
        <v>4.3719842072150108</v>
      </c>
    </row>
    <row r="95" spans="2:13" ht="4.5" customHeight="1" x14ac:dyDescent="0.3">
      <c r="B95" s="32"/>
      <c r="C95" s="222"/>
      <c r="D95" s="1"/>
      <c r="E95" s="1"/>
      <c r="F95" s="1"/>
      <c r="G95" s="1"/>
      <c r="H95" s="258"/>
      <c r="J95" s="258"/>
      <c r="L95" s="258"/>
    </row>
    <row r="96" spans="2:13" ht="14.25" customHeight="1" thickBot="1" x14ac:dyDescent="0.35">
      <c r="B96" s="32"/>
      <c r="H96" s="258"/>
      <c r="I96" s="1"/>
      <c r="J96" s="258"/>
      <c r="K96" s="1"/>
      <c r="L96" s="258"/>
    </row>
    <row r="97" spans="2:13" ht="30.75" customHeight="1" thickBot="1" x14ac:dyDescent="0.35">
      <c r="B97" s="447" t="s">
        <v>135</v>
      </c>
      <c r="C97" s="448"/>
      <c r="D97" s="120" t="s">
        <v>49</v>
      </c>
      <c r="E97" s="121" t="s">
        <v>50</v>
      </c>
      <c r="F97" s="121" t="s">
        <v>51</v>
      </c>
      <c r="G97" s="122" t="s">
        <v>31</v>
      </c>
      <c r="H97" s="259"/>
      <c r="I97" s="97" t="s">
        <v>146</v>
      </c>
      <c r="J97" s="259"/>
      <c r="K97" s="78" t="s">
        <v>95</v>
      </c>
      <c r="L97" s="259"/>
      <c r="M97" s="79" t="s">
        <v>96</v>
      </c>
    </row>
    <row r="98" spans="2:13" ht="14.25" customHeight="1" x14ac:dyDescent="0.3">
      <c r="B98" s="319" t="s">
        <v>125</v>
      </c>
      <c r="C98" s="223" t="s">
        <v>128</v>
      </c>
      <c r="D98" s="100"/>
      <c r="E98" s="100" t="s">
        <v>47</v>
      </c>
      <c r="F98" s="115"/>
      <c r="G98" s="116">
        <f>F98*D98</f>
        <v>0</v>
      </c>
      <c r="H98" s="260" t="s">
        <v>125</v>
      </c>
      <c r="I98" s="143"/>
      <c r="J98" s="260" t="s">
        <v>125</v>
      </c>
      <c r="K98" s="143"/>
      <c r="L98" s="260" t="s">
        <v>125</v>
      </c>
      <c r="M98" s="320">
        <f>G98</f>
        <v>0</v>
      </c>
    </row>
    <row r="99" spans="2:13" ht="14.25" customHeight="1" x14ac:dyDescent="0.3">
      <c r="B99" s="321" t="s">
        <v>126</v>
      </c>
      <c r="C99" s="224" t="s">
        <v>129</v>
      </c>
      <c r="D99" s="100"/>
      <c r="E99" s="100" t="s">
        <v>47</v>
      </c>
      <c r="F99" s="115"/>
      <c r="G99" s="116">
        <f>F99*D99</f>
        <v>0</v>
      </c>
      <c r="H99" s="249" t="s">
        <v>126</v>
      </c>
      <c r="I99" s="144"/>
      <c r="J99" s="249" t="s">
        <v>126</v>
      </c>
      <c r="K99" s="144"/>
      <c r="L99" s="249" t="s">
        <v>126</v>
      </c>
      <c r="M99" s="322">
        <f>G99</f>
        <v>0</v>
      </c>
    </row>
    <row r="100" spans="2:13" ht="14.25" customHeight="1" x14ac:dyDescent="0.3">
      <c r="B100" s="321" t="s">
        <v>127</v>
      </c>
      <c r="C100" s="224" t="s">
        <v>138</v>
      </c>
      <c r="D100" s="100"/>
      <c r="E100" s="100" t="s">
        <v>48</v>
      </c>
      <c r="F100" s="115"/>
      <c r="G100" s="116">
        <f>F100*D100</f>
        <v>0</v>
      </c>
      <c r="H100" s="249" t="s">
        <v>127</v>
      </c>
      <c r="I100" s="145">
        <f>G100*I3</f>
        <v>0</v>
      </c>
      <c r="J100" s="249" t="s">
        <v>127</v>
      </c>
      <c r="K100" s="145">
        <f>F100*I4</f>
        <v>0</v>
      </c>
      <c r="L100" s="249" t="s">
        <v>127</v>
      </c>
      <c r="M100" s="322"/>
    </row>
    <row r="101" spans="2:13" ht="14.25" customHeight="1" x14ac:dyDescent="0.3">
      <c r="B101" s="321" t="s">
        <v>113</v>
      </c>
      <c r="C101" s="224"/>
      <c r="D101" s="100">
        <v>0</v>
      </c>
      <c r="E101" s="100" t="s">
        <v>46</v>
      </c>
      <c r="F101" s="115">
        <v>0</v>
      </c>
      <c r="G101" s="116">
        <f>D101*F101</f>
        <v>0</v>
      </c>
      <c r="H101" s="249" t="s">
        <v>113</v>
      </c>
      <c r="I101" s="144"/>
      <c r="J101" s="249" t="s">
        <v>113</v>
      </c>
      <c r="K101" s="144"/>
      <c r="L101" s="249" t="s">
        <v>113</v>
      </c>
      <c r="M101" s="322"/>
    </row>
    <row r="102" spans="2:13" ht="14.25" customHeight="1" x14ac:dyDescent="0.3">
      <c r="B102" s="321" t="s">
        <v>101</v>
      </c>
      <c r="C102" s="225"/>
      <c r="D102" s="100">
        <v>0</v>
      </c>
      <c r="E102" s="100" t="s">
        <v>46</v>
      </c>
      <c r="F102" s="115">
        <v>0</v>
      </c>
      <c r="G102" s="116">
        <f>F102*D102</f>
        <v>0</v>
      </c>
      <c r="H102" s="249" t="s">
        <v>101</v>
      </c>
      <c r="I102" s="116"/>
      <c r="J102" s="249" t="s">
        <v>101</v>
      </c>
      <c r="K102" s="116"/>
      <c r="L102" s="249" t="s">
        <v>101</v>
      </c>
      <c r="M102" s="323"/>
    </row>
    <row r="103" spans="2:13" ht="14.25" customHeight="1" x14ac:dyDescent="0.3">
      <c r="B103" s="321" t="s">
        <v>102</v>
      </c>
      <c r="C103" s="225"/>
      <c r="D103" s="100">
        <v>0</v>
      </c>
      <c r="E103" s="100" t="s">
        <v>46</v>
      </c>
      <c r="F103" s="115">
        <v>0</v>
      </c>
      <c r="G103" s="116">
        <f>F103*D103</f>
        <v>0</v>
      </c>
      <c r="H103" s="249" t="s">
        <v>102</v>
      </c>
      <c r="I103" s="116"/>
      <c r="J103" s="249" t="s">
        <v>102</v>
      </c>
      <c r="K103" s="116"/>
      <c r="L103" s="249" t="s">
        <v>102</v>
      </c>
      <c r="M103" s="323"/>
    </row>
    <row r="104" spans="2:13" ht="14.25" customHeight="1" x14ac:dyDescent="0.3">
      <c r="B104" s="321" t="s">
        <v>103</v>
      </c>
      <c r="C104" s="225"/>
      <c r="D104" s="100">
        <v>6</v>
      </c>
      <c r="E104" s="100" t="s">
        <v>47</v>
      </c>
      <c r="F104" s="115">
        <v>0</v>
      </c>
      <c r="G104" s="116">
        <f>F104*D104</f>
        <v>0</v>
      </c>
      <c r="H104" s="249" t="s">
        <v>103</v>
      </c>
      <c r="I104" s="116"/>
      <c r="J104" s="249" t="s">
        <v>103</v>
      </c>
      <c r="K104" s="116"/>
      <c r="L104" s="249" t="s">
        <v>103</v>
      </c>
      <c r="M104" s="323"/>
    </row>
    <row r="105" spans="2:13" ht="14.25" customHeight="1" x14ac:dyDescent="0.3">
      <c r="B105" s="321" t="s">
        <v>69</v>
      </c>
      <c r="C105" s="225"/>
      <c r="D105" s="100">
        <v>0</v>
      </c>
      <c r="E105" s="100" t="s">
        <v>46</v>
      </c>
      <c r="F105" s="115">
        <v>0</v>
      </c>
      <c r="G105" s="116">
        <f>D105*F105</f>
        <v>0</v>
      </c>
      <c r="H105" s="249" t="s">
        <v>69</v>
      </c>
      <c r="I105" s="116"/>
      <c r="J105" s="249" t="s">
        <v>69</v>
      </c>
      <c r="K105" s="116"/>
      <c r="L105" s="249" t="s">
        <v>69</v>
      </c>
      <c r="M105" s="323"/>
    </row>
    <row r="106" spans="2:13" ht="14.25" customHeight="1" thickBot="1" x14ac:dyDescent="0.35">
      <c r="B106" s="324" t="s">
        <v>104</v>
      </c>
      <c r="C106" s="325" t="s">
        <v>57</v>
      </c>
      <c r="D106" s="326"/>
      <c r="E106" s="326"/>
      <c r="F106" s="327"/>
      <c r="G106" s="328">
        <v>0</v>
      </c>
      <c r="H106" s="316" t="s">
        <v>104</v>
      </c>
      <c r="I106" s="329"/>
      <c r="J106" s="316" t="s">
        <v>104</v>
      </c>
      <c r="K106" s="329"/>
      <c r="L106" s="316" t="s">
        <v>104</v>
      </c>
      <c r="M106" s="330"/>
    </row>
    <row r="107" spans="2:13" ht="14.25" customHeight="1" thickBot="1" x14ac:dyDescent="0.35">
      <c r="B107" s="106"/>
      <c r="C107" s="227"/>
      <c r="D107" s="23"/>
      <c r="E107" s="23"/>
      <c r="F107" s="13"/>
      <c r="G107" s="342">
        <f>SUM(G98:G106)</f>
        <v>0</v>
      </c>
      <c r="H107" s="261"/>
      <c r="I107" s="343">
        <f t="shared" ref="I107:M107" si="14">SUM(I98:I106)</f>
        <v>0</v>
      </c>
      <c r="J107" s="261"/>
      <c r="K107" s="343">
        <f t="shared" si="14"/>
        <v>0</v>
      </c>
      <c r="L107" s="261"/>
      <c r="M107" s="343">
        <f t="shared" si="14"/>
        <v>0</v>
      </c>
    </row>
    <row r="108" spans="2:13" ht="6" customHeight="1" thickBot="1" x14ac:dyDescent="0.35">
      <c r="B108" s="32"/>
      <c r="C108" s="222"/>
      <c r="D108" s="4"/>
      <c r="E108" s="4"/>
      <c r="F108" s="4"/>
      <c r="G108" s="1"/>
      <c r="H108" s="258"/>
      <c r="I108" s="1"/>
      <c r="J108" s="258"/>
      <c r="K108" s="1"/>
      <c r="L108" s="258"/>
    </row>
    <row r="109" spans="2:13" ht="14.5" thickBot="1" x14ac:dyDescent="0.35">
      <c r="B109" s="32"/>
      <c r="C109" s="449" t="s">
        <v>123</v>
      </c>
      <c r="D109" s="451">
        <v>2024</v>
      </c>
      <c r="E109" s="452"/>
      <c r="F109" s="453">
        <v>2025</v>
      </c>
      <c r="G109" s="454"/>
      <c r="H109" s="258"/>
      <c r="I109" s="455" t="s">
        <v>124</v>
      </c>
      <c r="J109" s="258"/>
      <c r="K109" s="455" t="s">
        <v>95</v>
      </c>
      <c r="L109" s="258"/>
      <c r="M109" s="439" t="s">
        <v>96</v>
      </c>
    </row>
    <row r="110" spans="2:13" ht="14.5" thickBot="1" x14ac:dyDescent="0.35">
      <c r="B110" s="32"/>
      <c r="C110" s="450"/>
      <c r="D110" s="107" t="s">
        <v>30</v>
      </c>
      <c r="E110" s="108" t="s">
        <v>31</v>
      </c>
      <c r="F110" s="110" t="s">
        <v>30</v>
      </c>
      <c r="G110" s="108" t="s">
        <v>31</v>
      </c>
      <c r="H110" s="258"/>
      <c r="I110" s="456"/>
      <c r="J110" s="258"/>
      <c r="K110" s="457"/>
      <c r="L110" s="258"/>
      <c r="M110" s="440"/>
    </row>
    <row r="111" spans="2:13" ht="14.25" customHeight="1" x14ac:dyDescent="0.3">
      <c r="B111" s="32"/>
      <c r="C111" s="228" t="s">
        <v>37</v>
      </c>
      <c r="D111" s="111"/>
      <c r="E111" s="178"/>
      <c r="F111" s="136"/>
      <c r="G111" s="112">
        <f>E116</f>
        <v>410668.91999999993</v>
      </c>
      <c r="H111" s="258"/>
      <c r="I111" s="335"/>
      <c r="J111" s="258"/>
      <c r="K111" s="335"/>
      <c r="L111" s="258"/>
      <c r="M111" s="340"/>
    </row>
    <row r="112" spans="2:13" ht="14.25" customHeight="1" x14ac:dyDescent="0.3">
      <c r="B112" s="32"/>
      <c r="C112" s="228" t="s">
        <v>38</v>
      </c>
      <c r="D112" s="111"/>
      <c r="E112" s="178"/>
      <c r="F112" s="136"/>
      <c r="G112" s="112">
        <v>0</v>
      </c>
      <c r="H112" s="258"/>
      <c r="I112" s="335"/>
      <c r="J112" s="258"/>
      <c r="K112" s="335"/>
      <c r="L112" s="258"/>
      <c r="M112" s="340"/>
    </row>
    <row r="113" spans="2:13" ht="14.25" customHeight="1" x14ac:dyDescent="0.3">
      <c r="B113" s="32"/>
      <c r="C113" s="228" t="s">
        <v>39</v>
      </c>
      <c r="D113" s="113">
        <v>4.3</v>
      </c>
      <c r="E113" s="112">
        <f>D3*D113*12</f>
        <v>410668.91999999993</v>
      </c>
      <c r="F113" s="113">
        <v>4.3</v>
      </c>
      <c r="G113" s="112">
        <f>D3*F113*12</f>
        <v>410668.91999999993</v>
      </c>
      <c r="H113" s="258"/>
      <c r="I113" s="335"/>
      <c r="J113" s="258"/>
      <c r="K113" s="335"/>
      <c r="L113" s="258"/>
      <c r="M113" s="340"/>
    </row>
    <row r="114" spans="2:13" ht="14.25" customHeight="1" x14ac:dyDescent="0.3">
      <c r="B114" s="32"/>
      <c r="C114" s="229" t="s">
        <v>136</v>
      </c>
      <c r="D114" s="113"/>
      <c r="E114" s="134">
        <f>SUM(E111:E113)</f>
        <v>410668.91999999993</v>
      </c>
      <c r="F114" s="140"/>
      <c r="G114" s="134">
        <f>SUM(G111:G113)</f>
        <v>821337.83999999985</v>
      </c>
      <c r="H114" s="258"/>
      <c r="I114" s="336">
        <f>G114*K3</f>
        <v>675674.03939940827</v>
      </c>
      <c r="J114" s="258"/>
      <c r="K114" s="336">
        <f>G114*K4</f>
        <v>33806.199817664237</v>
      </c>
      <c r="L114" s="258"/>
      <c r="M114" s="336">
        <f>G114*K5</f>
        <v>111857.60078292739</v>
      </c>
    </row>
    <row r="115" spans="2:13" ht="14.25" customHeight="1" x14ac:dyDescent="0.3">
      <c r="B115" s="32"/>
      <c r="C115" s="228" t="s">
        <v>40</v>
      </c>
      <c r="D115" s="113"/>
      <c r="E115" s="112"/>
      <c r="F115" s="140"/>
      <c r="G115" s="180">
        <f>G107</f>
        <v>0</v>
      </c>
      <c r="H115" s="258"/>
      <c r="I115" s="337">
        <f>I107</f>
        <v>0</v>
      </c>
      <c r="J115" s="258"/>
      <c r="K115" s="339">
        <f>K107</f>
        <v>0</v>
      </c>
      <c r="L115" s="258"/>
      <c r="M115" s="341">
        <f>M107</f>
        <v>0</v>
      </c>
    </row>
    <row r="116" spans="2:13" ht="14.25" customHeight="1" thickBot="1" x14ac:dyDescent="0.35">
      <c r="B116" s="32"/>
      <c r="C116" s="331" t="s">
        <v>41</v>
      </c>
      <c r="D116" s="332"/>
      <c r="E116" s="333">
        <f>E114-E115</f>
        <v>410668.91999999993</v>
      </c>
      <c r="F116" s="334"/>
      <c r="G116" s="333">
        <f>SUM(G111:G113)-G115</f>
        <v>821337.83999999985</v>
      </c>
      <c r="H116" s="258"/>
      <c r="I116" s="338">
        <f t="shared" ref="I116:M116" si="15">SUM(I111:I115)</f>
        <v>675674.03939940827</v>
      </c>
      <c r="J116" s="258"/>
      <c r="K116" s="338">
        <f t="shared" si="15"/>
        <v>33806.199817664237</v>
      </c>
      <c r="L116" s="258"/>
      <c r="M116" s="338">
        <f t="shared" si="15"/>
        <v>111857.60078292739</v>
      </c>
    </row>
    <row r="117" spans="2:13" ht="14.25" customHeight="1" x14ac:dyDescent="0.3">
      <c r="C117" s="227"/>
      <c r="D117" s="23"/>
      <c r="E117" s="23"/>
      <c r="F117" s="13"/>
      <c r="G117" s="104"/>
    </row>
  </sheetData>
  <mergeCells count="35">
    <mergeCell ref="C1:G1"/>
    <mergeCell ref="G2:M2"/>
    <mergeCell ref="B3:B5"/>
    <mergeCell ref="F3:F4"/>
    <mergeCell ref="G3:G5"/>
    <mergeCell ref="B64:C65"/>
    <mergeCell ref="E65:F65"/>
    <mergeCell ref="H3:H5"/>
    <mergeCell ref="J3:J5"/>
    <mergeCell ref="L3:L5"/>
    <mergeCell ref="B89:C89"/>
    <mergeCell ref="B78:C79"/>
    <mergeCell ref="E79:F79"/>
    <mergeCell ref="B81:C82"/>
    <mergeCell ref="B2:F2"/>
    <mergeCell ref="M81:M82"/>
    <mergeCell ref="B83:C83"/>
    <mergeCell ref="B86:C86"/>
    <mergeCell ref="B87:C87"/>
    <mergeCell ref="B88:C88"/>
    <mergeCell ref="I81:I82"/>
    <mergeCell ref="K81:K82"/>
    <mergeCell ref="D81:G82"/>
    <mergeCell ref="M109:M110"/>
    <mergeCell ref="B90:C90"/>
    <mergeCell ref="B91:C91"/>
    <mergeCell ref="B92:C92"/>
    <mergeCell ref="B93:C93"/>
    <mergeCell ref="B94:C94"/>
    <mergeCell ref="B97:C97"/>
    <mergeCell ref="C109:C110"/>
    <mergeCell ref="D109:E109"/>
    <mergeCell ref="F109:G109"/>
    <mergeCell ref="I109:I110"/>
    <mergeCell ref="K109:K110"/>
  </mergeCells>
  <pageMargins left="0.23622047244094491" right="0.23622047244094491" top="0" bottom="0" header="0.31496062992125984" footer="0"/>
  <pageSetup paperSize="9" scale="82" fitToHeight="0" orientation="portrait" r:id="rId1"/>
  <rowBreaks count="1" manualBreakCount="1">
    <brk id="66" max="16383" man="1"/>
  </rowBreaks>
  <ignoredErrors>
    <ignoredError sqref="H72:H74 J72:J74 L72:L74 H34:M34 H29:L29 H13:M19 H8:L8 H26:L26 H24:L25 H42:L42 H58:L58 H98:L100 B13:B57 B58:B63 B72:B74 B8 H30 J30 L30" numberStoredAsText="1"/>
    <ignoredError sqref="G12:G13 G101:G106" formula="1"/>
    <ignoredError sqref="H101:L106" numberStoredAsText="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9"/>
  <sheetViews>
    <sheetView topLeftCell="A46" zoomScaleNormal="100" workbookViewId="0">
      <selection activeCell="L8" sqref="L8"/>
    </sheetView>
  </sheetViews>
  <sheetFormatPr defaultRowHeight="14" x14ac:dyDescent="0.3"/>
  <cols>
    <col min="1" max="1" width="3.58203125" style="29" customWidth="1"/>
    <col min="2" max="2" width="31.6640625" style="203" customWidth="1"/>
    <col min="3" max="3" width="9.1640625" customWidth="1"/>
    <col min="4" max="5" width="7.08203125" customWidth="1"/>
    <col min="6" max="6" width="8.08203125" customWidth="1"/>
    <col min="7" max="7" width="7.58203125" customWidth="1"/>
    <col min="8" max="8" width="7.6640625" customWidth="1"/>
    <col min="9" max="9" width="8.4140625" customWidth="1"/>
  </cols>
  <sheetData>
    <row r="1" spans="1:12" ht="5.25" customHeight="1" thickBot="1" x14ac:dyDescent="0.35"/>
    <row r="2" spans="1:12" ht="45" customHeight="1" thickBot="1" x14ac:dyDescent="0.35">
      <c r="A2" s="496" t="s">
        <v>84</v>
      </c>
      <c r="B2" s="497"/>
      <c r="C2" s="497"/>
      <c r="D2" s="497"/>
      <c r="E2" s="497"/>
      <c r="F2" s="498">
        <v>2025</v>
      </c>
      <c r="G2" s="499"/>
      <c r="H2" s="499"/>
      <c r="I2" s="500"/>
    </row>
    <row r="3" spans="1:12" ht="18.75" customHeight="1" x14ac:dyDescent="0.3">
      <c r="A3" s="503" t="s">
        <v>77</v>
      </c>
      <c r="B3" s="204" t="s">
        <v>78</v>
      </c>
      <c r="C3" s="42">
        <v>7958.7</v>
      </c>
      <c r="D3" s="42" t="s">
        <v>46</v>
      </c>
      <c r="E3" s="485">
        <f>C3+C4</f>
        <v>8356.9</v>
      </c>
      <c r="F3" s="487">
        <f>E3+E5</f>
        <v>9674.4599999999991</v>
      </c>
      <c r="G3" s="47">
        <f>C3/E3</f>
        <v>0.95235075207313724</v>
      </c>
      <c r="H3" s="98">
        <f>C3/F3</f>
        <v>0.82265056654324897</v>
      </c>
      <c r="I3" s="99" t="s">
        <v>81</v>
      </c>
      <c r="K3" s="48"/>
      <c r="L3" s="48"/>
    </row>
    <row r="4" spans="1:12" ht="14.25" customHeight="1" x14ac:dyDescent="0.3">
      <c r="A4" s="504"/>
      <c r="B4" s="204" t="s">
        <v>79</v>
      </c>
      <c r="C4" s="42">
        <v>398.2</v>
      </c>
      <c r="D4" s="42" t="s">
        <v>46</v>
      </c>
      <c r="E4" s="486"/>
      <c r="F4" s="487"/>
      <c r="G4" s="42">
        <f>C4/E3</f>
        <v>4.7649247926862835E-2</v>
      </c>
      <c r="H4" s="59">
        <f>C4/F3</f>
        <v>4.1159920036880612E-2</v>
      </c>
      <c r="I4" s="61" t="s">
        <v>82</v>
      </c>
      <c r="K4" s="48"/>
      <c r="L4" s="48"/>
    </row>
    <row r="5" spans="1:12" ht="15" customHeight="1" thickBot="1" x14ac:dyDescent="0.35">
      <c r="A5" s="504"/>
      <c r="B5" s="205" t="s">
        <v>80</v>
      </c>
      <c r="C5" s="49">
        <v>1317.56</v>
      </c>
      <c r="D5" s="49" t="s">
        <v>46</v>
      </c>
      <c r="E5" s="49">
        <f>C5</f>
        <v>1317.56</v>
      </c>
      <c r="F5" s="487"/>
      <c r="G5" s="49"/>
      <c r="H5" s="60">
        <f>C5/F3</f>
        <v>0.13618951341987046</v>
      </c>
      <c r="I5" s="75" t="s">
        <v>83</v>
      </c>
      <c r="K5" s="48"/>
      <c r="L5" s="48"/>
    </row>
    <row r="6" spans="1:12" ht="32" thickBot="1" x14ac:dyDescent="0.35">
      <c r="A6" s="43" t="s">
        <v>120</v>
      </c>
      <c r="B6" s="44" t="s">
        <v>0</v>
      </c>
      <c r="C6" s="45" t="s">
        <v>52</v>
      </c>
      <c r="D6" s="46" t="s">
        <v>1</v>
      </c>
      <c r="E6" s="200" t="s">
        <v>74</v>
      </c>
      <c r="F6" s="96" t="s">
        <v>97</v>
      </c>
      <c r="G6" s="97" t="s">
        <v>146</v>
      </c>
      <c r="H6" s="78" t="s">
        <v>95</v>
      </c>
      <c r="I6" s="79" t="s">
        <v>96</v>
      </c>
    </row>
    <row r="7" spans="1:12" ht="4.5" customHeight="1" thickBot="1" x14ac:dyDescent="0.35">
      <c r="A7" s="30"/>
      <c r="B7" s="206"/>
      <c r="C7" s="18"/>
      <c r="D7" s="19"/>
      <c r="E7" s="2"/>
      <c r="F7" s="20"/>
      <c r="G7" s="76"/>
      <c r="H7" s="76"/>
      <c r="I7" s="77"/>
    </row>
    <row r="8" spans="1:12" x14ac:dyDescent="0.3">
      <c r="A8" s="33" t="s">
        <v>58</v>
      </c>
      <c r="B8" s="207" t="s">
        <v>3</v>
      </c>
      <c r="C8" s="14">
        <f>SUM(C9:C18)</f>
        <v>81000</v>
      </c>
      <c r="D8" s="15"/>
      <c r="E8" s="16">
        <f>C8/C67</f>
        <v>7.8816775323537994E-2</v>
      </c>
      <c r="F8" s="164">
        <f>G8+H8+I8</f>
        <v>81000</v>
      </c>
      <c r="G8" s="22">
        <f t="shared" ref="G8:I8" si="0">SUM(G9:G18)</f>
        <v>61389.787507709225</v>
      </c>
      <c r="H8" s="22">
        <f t="shared" si="0"/>
        <v>2571.2004957555646</v>
      </c>
      <c r="I8" s="22">
        <f t="shared" si="0"/>
        <v>17039.011996535206</v>
      </c>
    </row>
    <row r="9" spans="1:12" ht="21" x14ac:dyDescent="0.3">
      <c r="A9" s="34">
        <v>1</v>
      </c>
      <c r="B9" s="208" t="s">
        <v>75</v>
      </c>
      <c r="C9" s="7">
        <v>12000</v>
      </c>
      <c r="D9" s="3">
        <f>C9/F9</f>
        <v>1.4359391640440835</v>
      </c>
      <c r="E9" s="6"/>
      <c r="F9" s="165">
        <f>E3</f>
        <v>8356.9</v>
      </c>
      <c r="G9" s="160">
        <f>C9*G3</f>
        <v>11428.209024877648</v>
      </c>
      <c r="H9" s="56">
        <f>C9*G4</f>
        <v>571.79097512235398</v>
      </c>
      <c r="I9" s="57"/>
    </row>
    <row r="10" spans="1:12" x14ac:dyDescent="0.3">
      <c r="A10" s="34">
        <v>2</v>
      </c>
      <c r="B10" s="208" t="s">
        <v>76</v>
      </c>
      <c r="C10" s="171">
        <v>24000</v>
      </c>
      <c r="D10" s="3">
        <f t="shared" ref="D10:D66" si="1">C10/F10</f>
        <v>2.4807586159847683</v>
      </c>
      <c r="E10" s="6"/>
      <c r="F10" s="165">
        <f>F3</f>
        <v>9674.4599999999991</v>
      </c>
      <c r="G10" s="160">
        <f>C10*H3</f>
        <v>19743.613597037976</v>
      </c>
      <c r="H10" s="56">
        <f>C10*H4</f>
        <v>987.83808088513467</v>
      </c>
      <c r="I10" s="57">
        <f>C10*H5</f>
        <v>3268.5483220768911</v>
      </c>
    </row>
    <row r="11" spans="1:12" x14ac:dyDescent="0.3">
      <c r="A11" s="34">
        <v>3</v>
      </c>
      <c r="B11" s="208" t="s">
        <v>86</v>
      </c>
      <c r="C11" s="171">
        <v>4000</v>
      </c>
      <c r="D11" s="3">
        <f t="shared" si="1"/>
        <v>0.50259464485405914</v>
      </c>
      <c r="E11" s="6"/>
      <c r="F11" s="165">
        <f>C3</f>
        <v>7958.7</v>
      </c>
      <c r="G11" s="160">
        <f>C11</f>
        <v>4000</v>
      </c>
      <c r="H11" s="56"/>
      <c r="I11" s="57"/>
    </row>
    <row r="12" spans="1:12" x14ac:dyDescent="0.3">
      <c r="A12" s="34">
        <v>4</v>
      </c>
      <c r="B12" s="208" t="s">
        <v>4</v>
      </c>
      <c r="C12" s="171">
        <v>6000</v>
      </c>
      <c r="D12" s="3">
        <f t="shared" si="1"/>
        <v>0.75389196728108865</v>
      </c>
      <c r="E12" s="6"/>
      <c r="F12" s="165">
        <f>C3</f>
        <v>7958.7</v>
      </c>
      <c r="G12" s="160">
        <f>C12</f>
        <v>6000</v>
      </c>
      <c r="H12" s="56"/>
      <c r="I12" s="57"/>
    </row>
    <row r="13" spans="1:12" x14ac:dyDescent="0.3">
      <c r="A13" s="34" t="s">
        <v>101</v>
      </c>
      <c r="B13" s="208" t="s">
        <v>99</v>
      </c>
      <c r="C13" s="171">
        <v>6000</v>
      </c>
      <c r="D13" s="3">
        <f t="shared" si="1"/>
        <v>4.5538723094204441</v>
      </c>
      <c r="E13" s="6"/>
      <c r="F13" s="165">
        <f>C5</f>
        <v>1317.56</v>
      </c>
      <c r="G13" s="160"/>
      <c r="H13" s="56"/>
      <c r="I13" s="57">
        <f>C13</f>
        <v>6000</v>
      </c>
    </row>
    <row r="14" spans="1:12" x14ac:dyDescent="0.3">
      <c r="A14" s="34" t="s">
        <v>102</v>
      </c>
      <c r="B14" s="208" t="s">
        <v>100</v>
      </c>
      <c r="C14" s="171">
        <v>6000</v>
      </c>
      <c r="D14" s="3">
        <f t="shared" si="1"/>
        <v>4.5538723094204441</v>
      </c>
      <c r="E14" s="6"/>
      <c r="F14" s="165">
        <f>C5</f>
        <v>1317.56</v>
      </c>
      <c r="G14" s="160"/>
      <c r="H14" s="56"/>
      <c r="I14" s="57">
        <f>C14</f>
        <v>6000</v>
      </c>
    </row>
    <row r="15" spans="1:12" ht="21" x14ac:dyDescent="0.3">
      <c r="A15" s="34" t="s">
        <v>103</v>
      </c>
      <c r="B15" s="208" t="s">
        <v>140</v>
      </c>
      <c r="C15" s="171">
        <v>12000</v>
      </c>
      <c r="D15" s="3">
        <f t="shared" si="1"/>
        <v>1.2403793079923842</v>
      </c>
      <c r="E15" s="6"/>
      <c r="F15" s="165">
        <f>F3</f>
        <v>9674.4599999999991</v>
      </c>
      <c r="G15" s="160">
        <f>C15*H3</f>
        <v>9871.8067985189882</v>
      </c>
      <c r="H15" s="56">
        <f>C15*H4</f>
        <v>493.91904044256734</v>
      </c>
      <c r="I15" s="57">
        <f>C15*H5</f>
        <v>1634.2741610384455</v>
      </c>
    </row>
    <row r="16" spans="1:12" x14ac:dyDescent="0.3">
      <c r="A16" s="34" t="s">
        <v>69</v>
      </c>
      <c r="B16" s="208" t="s">
        <v>64</v>
      </c>
      <c r="C16" s="171">
        <v>0</v>
      </c>
      <c r="D16" s="3">
        <f t="shared" si="1"/>
        <v>0</v>
      </c>
      <c r="E16" s="6"/>
      <c r="F16" s="165">
        <f>C3</f>
        <v>7958.7</v>
      </c>
      <c r="G16" s="160">
        <f>C16</f>
        <v>0</v>
      </c>
      <c r="H16" s="56"/>
      <c r="I16" s="57"/>
    </row>
    <row r="17" spans="1:9" ht="21" x14ac:dyDescent="0.3">
      <c r="A17" s="34" t="s">
        <v>104</v>
      </c>
      <c r="B17" s="208" t="s">
        <v>44</v>
      </c>
      <c r="C17" s="171">
        <v>10000</v>
      </c>
      <c r="D17" s="3">
        <f t="shared" si="1"/>
        <v>1.1966159700367363</v>
      </c>
      <c r="E17" s="6"/>
      <c r="F17" s="165">
        <f>E3</f>
        <v>8356.9</v>
      </c>
      <c r="G17" s="160">
        <f>C17*G3</f>
        <v>9523.507520731373</v>
      </c>
      <c r="H17" s="56">
        <f>C17*G4</f>
        <v>476.49247926862836</v>
      </c>
      <c r="I17" s="57"/>
    </row>
    <row r="18" spans="1:9" x14ac:dyDescent="0.3">
      <c r="A18" s="34" t="s">
        <v>105</v>
      </c>
      <c r="B18" s="208" t="s">
        <v>65</v>
      </c>
      <c r="C18" s="171">
        <v>1000</v>
      </c>
      <c r="D18" s="3">
        <f t="shared" si="1"/>
        <v>0.10336494233269868</v>
      </c>
      <c r="E18" s="6"/>
      <c r="F18" s="165">
        <f>F3</f>
        <v>9674.4599999999991</v>
      </c>
      <c r="G18" s="160">
        <f>C18*H3</f>
        <v>822.65056654324894</v>
      </c>
      <c r="H18" s="56">
        <f>C18*H4</f>
        <v>41.159920036880614</v>
      </c>
      <c r="I18" s="57">
        <f>C18*H5</f>
        <v>136.18951341987045</v>
      </c>
    </row>
    <row r="19" spans="1:9" x14ac:dyDescent="0.3">
      <c r="A19" s="35" t="s">
        <v>59</v>
      </c>
      <c r="B19" s="209" t="s">
        <v>5</v>
      </c>
      <c r="C19" s="172">
        <f>C20+C22+C21+C23+C25</f>
        <v>147000</v>
      </c>
      <c r="D19" s="71"/>
      <c r="E19" s="17">
        <f>C19/C67</f>
        <v>0.14303785151308748</v>
      </c>
      <c r="F19" s="166">
        <f>G19+H19+I19</f>
        <v>151500</v>
      </c>
      <c r="G19" s="161">
        <f>SUM(G20:G25)</f>
        <v>139087.65925604195</v>
      </c>
      <c r="H19" s="74">
        <f t="shared" ref="H19:I19" si="2">SUM(H20:H25)</f>
        <v>6959.014150018962</v>
      </c>
      <c r="I19" s="74">
        <f t="shared" si="2"/>
        <v>5453.3265939390931</v>
      </c>
    </row>
    <row r="20" spans="1:9" x14ac:dyDescent="0.3">
      <c r="A20" s="34">
        <v>1</v>
      </c>
      <c r="B20" s="208" t="s">
        <v>109</v>
      </c>
      <c r="C20" s="171">
        <v>120000</v>
      </c>
      <c r="D20" s="3">
        <f t="shared" si="1"/>
        <v>14.359391640440833</v>
      </c>
      <c r="E20" s="6"/>
      <c r="F20" s="165">
        <f>E3</f>
        <v>8356.9</v>
      </c>
      <c r="G20" s="160">
        <f>C20*G3</f>
        <v>114282.09024877647</v>
      </c>
      <c r="H20" s="56">
        <f>C20*G4</f>
        <v>5717.9097512235403</v>
      </c>
      <c r="I20" s="57"/>
    </row>
    <row r="21" spans="1:9" x14ac:dyDescent="0.3">
      <c r="A21" s="34">
        <v>2</v>
      </c>
      <c r="B21" s="208" t="s">
        <v>87</v>
      </c>
      <c r="C21" s="171">
        <v>6000</v>
      </c>
      <c r="D21" s="3">
        <f t="shared" si="1"/>
        <v>0.62018965399619208</v>
      </c>
      <c r="E21" s="6"/>
      <c r="F21" s="165">
        <f>F3</f>
        <v>9674.4599999999991</v>
      </c>
      <c r="G21" s="160">
        <f>C21*H3</f>
        <v>4935.9033992594941</v>
      </c>
      <c r="H21" s="56">
        <f>C21*H4</f>
        <v>246.95952022128367</v>
      </c>
      <c r="I21" s="57">
        <f>C21*H5</f>
        <v>817.13708051922276</v>
      </c>
    </row>
    <row r="22" spans="1:9" ht="21" x14ac:dyDescent="0.3">
      <c r="A22" s="34">
        <v>3</v>
      </c>
      <c r="B22" s="208" t="s">
        <v>53</v>
      </c>
      <c r="C22" s="171">
        <v>5000</v>
      </c>
      <c r="D22" s="3">
        <f t="shared" si="1"/>
        <v>0.59830798501836813</v>
      </c>
      <c r="E22" s="6"/>
      <c r="F22" s="165">
        <f>E3</f>
        <v>8356.9</v>
      </c>
      <c r="G22" s="160">
        <f>C22*G3</f>
        <v>4761.7537603656865</v>
      </c>
      <c r="H22" s="56">
        <f>C22*G4</f>
        <v>238.24623963431418</v>
      </c>
      <c r="I22" s="57"/>
    </row>
    <row r="23" spans="1:9" ht="21" x14ac:dyDescent="0.3">
      <c r="A23" s="34">
        <v>4</v>
      </c>
      <c r="B23" s="208" t="s">
        <v>88</v>
      </c>
      <c r="C23" s="171">
        <v>15000</v>
      </c>
      <c r="D23" s="3">
        <f t="shared" si="1"/>
        <v>1.7949239550551042</v>
      </c>
      <c r="E23" s="6"/>
      <c r="F23" s="165">
        <f>E3</f>
        <v>8356.9</v>
      </c>
      <c r="G23" s="160">
        <f>C23*G3</f>
        <v>14285.261281097059</v>
      </c>
      <c r="H23" s="56">
        <f>C23*G4</f>
        <v>714.73871890294254</v>
      </c>
      <c r="I23" s="57"/>
    </row>
    <row r="24" spans="1:9" x14ac:dyDescent="0.3">
      <c r="A24" s="34" t="s">
        <v>101</v>
      </c>
      <c r="B24" s="208" t="s">
        <v>110</v>
      </c>
      <c r="C24" s="171">
        <v>4500</v>
      </c>
      <c r="D24" s="3">
        <f t="shared" si="1"/>
        <v>3.4154042320653328</v>
      </c>
      <c r="E24" s="6"/>
      <c r="F24" s="165">
        <f>C5</f>
        <v>1317.56</v>
      </c>
      <c r="G24" s="160"/>
      <c r="H24" s="56"/>
      <c r="I24" s="57">
        <f>C24</f>
        <v>4500</v>
      </c>
    </row>
    <row r="25" spans="1:9" x14ac:dyDescent="0.3">
      <c r="A25" s="34" t="s">
        <v>102</v>
      </c>
      <c r="B25" s="208" t="s">
        <v>72</v>
      </c>
      <c r="C25" s="171">
        <v>1000</v>
      </c>
      <c r="D25" s="3">
        <f t="shared" si="1"/>
        <v>0.10336494233269868</v>
      </c>
      <c r="E25" s="6"/>
      <c r="F25" s="165">
        <f>F3</f>
        <v>9674.4599999999991</v>
      </c>
      <c r="G25" s="160">
        <f>C25*H3</f>
        <v>822.65056654324894</v>
      </c>
      <c r="H25" s="62">
        <f>C25*H4</f>
        <v>41.159920036880614</v>
      </c>
      <c r="I25" s="57">
        <f>C25*H5</f>
        <v>136.18951341987045</v>
      </c>
    </row>
    <row r="26" spans="1:9" x14ac:dyDescent="0.3">
      <c r="A26" s="35" t="s">
        <v>60</v>
      </c>
      <c r="B26" s="209" t="s">
        <v>6</v>
      </c>
      <c r="C26" s="172">
        <f>SUM(C27:C41)</f>
        <v>127500</v>
      </c>
      <c r="D26" s="72"/>
      <c r="E26" s="17">
        <f>C26/C67</f>
        <v>0.1240634426389024</v>
      </c>
      <c r="F26" s="167">
        <f>G26+H26+I26</f>
        <v>128501.93263127864</v>
      </c>
      <c r="G26" s="73">
        <f>SUM(G27:G41)</f>
        <v>109144.33363722626</v>
      </c>
      <c r="H26" s="73">
        <f>SUM(H27:H41)</f>
        <v>4260.0517238171442</v>
      </c>
      <c r="I26" s="73">
        <f>SUM(I27:I41)</f>
        <v>15097.547270235238</v>
      </c>
    </row>
    <row r="27" spans="1:9" ht="21" x14ac:dyDescent="0.3">
      <c r="A27" s="34">
        <v>1</v>
      </c>
      <c r="B27" s="208" t="s">
        <v>98</v>
      </c>
      <c r="C27" s="171">
        <v>5000</v>
      </c>
      <c r="D27" s="3">
        <f t="shared" si="1"/>
        <v>0.51682471166349342</v>
      </c>
      <c r="E27" s="6"/>
      <c r="F27" s="168">
        <f>F3</f>
        <v>9674.4599999999991</v>
      </c>
      <c r="G27" s="160">
        <f>C27*H3</f>
        <v>4113.2528327162445</v>
      </c>
      <c r="H27" s="56">
        <f>C27*H4</f>
        <v>205.79960018440306</v>
      </c>
      <c r="I27" s="57">
        <f>C27*H5</f>
        <v>680.94756709935223</v>
      </c>
    </row>
    <row r="28" spans="1:9" x14ac:dyDescent="0.3">
      <c r="A28" s="34">
        <v>2</v>
      </c>
      <c r="B28" s="208" t="s">
        <v>7</v>
      </c>
      <c r="C28" s="171">
        <v>28000</v>
      </c>
      <c r="D28" s="3">
        <f t="shared" si="1"/>
        <v>2.894218385315563</v>
      </c>
      <c r="E28" s="6"/>
      <c r="F28" s="168">
        <f>F3</f>
        <v>9674.4599999999991</v>
      </c>
      <c r="G28" s="160">
        <f>C28*H3</f>
        <v>23034.215863210971</v>
      </c>
      <c r="H28" s="56">
        <f>C28*H4</f>
        <v>1152.4777610326571</v>
      </c>
      <c r="I28" s="57">
        <f>C28*H5</f>
        <v>3813.3063757563727</v>
      </c>
    </row>
    <row r="29" spans="1:9" x14ac:dyDescent="0.3">
      <c r="A29" s="34">
        <v>3</v>
      </c>
      <c r="B29" s="208" t="s">
        <v>8</v>
      </c>
      <c r="C29" s="171">
        <v>1500</v>
      </c>
      <c r="D29" s="3">
        <f t="shared" si="1"/>
        <v>0.15504741349904802</v>
      </c>
      <c r="E29" s="6"/>
      <c r="F29" s="165">
        <f>F3</f>
        <v>9674.4599999999991</v>
      </c>
      <c r="G29" s="160">
        <f>C29*H3</f>
        <v>1233.9758498148735</v>
      </c>
      <c r="H29" s="56">
        <f>C29*H4</f>
        <v>61.739880055320917</v>
      </c>
      <c r="I29" s="57">
        <f>C29*H5</f>
        <v>204.28427012980569</v>
      </c>
    </row>
    <row r="30" spans="1:9" x14ac:dyDescent="0.3">
      <c r="A30" s="34">
        <v>4</v>
      </c>
      <c r="B30" s="208" t="s">
        <v>107</v>
      </c>
      <c r="C30" s="171">
        <v>2000</v>
      </c>
      <c r="D30" s="3">
        <f t="shared" si="1"/>
        <v>0.20672988466539735</v>
      </c>
      <c r="E30" s="6"/>
      <c r="F30" s="165">
        <f>F3</f>
        <v>9674.4599999999991</v>
      </c>
      <c r="G30" s="160">
        <f>C30*H3</f>
        <v>1645.3011330864979</v>
      </c>
      <c r="H30" s="56">
        <f>C30*H4</f>
        <v>82.319840073761227</v>
      </c>
      <c r="I30" s="57">
        <f>C30*H5</f>
        <v>272.3790268397409</v>
      </c>
    </row>
    <row r="31" spans="1:9" x14ac:dyDescent="0.3">
      <c r="A31" s="34">
        <v>5</v>
      </c>
      <c r="B31" s="208" t="s">
        <v>108</v>
      </c>
      <c r="C31" s="171">
        <v>24000</v>
      </c>
      <c r="D31" s="3">
        <f t="shared" si="1"/>
        <v>3.0155678691243546</v>
      </c>
      <c r="E31" s="6"/>
      <c r="F31" s="165">
        <f>C3</f>
        <v>7958.7</v>
      </c>
      <c r="G31" s="160">
        <f>C31</f>
        <v>24000</v>
      </c>
      <c r="H31" s="56"/>
      <c r="I31" s="57"/>
    </row>
    <row r="32" spans="1:9" x14ac:dyDescent="0.3">
      <c r="A32" s="34">
        <v>6</v>
      </c>
      <c r="B32" s="208" t="s">
        <v>70</v>
      </c>
      <c r="C32" s="171">
        <v>3000</v>
      </c>
      <c r="D32" s="3">
        <f t="shared" si="1"/>
        <v>0.31009482699809604</v>
      </c>
      <c r="E32" s="6"/>
      <c r="F32" s="165">
        <f>F3</f>
        <v>9674.4599999999991</v>
      </c>
      <c r="G32" s="160">
        <f>C32*H3</f>
        <v>2467.9516996297471</v>
      </c>
      <c r="H32" s="56">
        <f>C32*H4</f>
        <v>123.47976011064183</v>
      </c>
      <c r="I32" s="57">
        <f>C32*H5</f>
        <v>408.56854025961138</v>
      </c>
    </row>
    <row r="33" spans="1:9" x14ac:dyDescent="0.3">
      <c r="A33" s="34">
        <v>7</v>
      </c>
      <c r="B33" s="208" t="s">
        <v>9</v>
      </c>
      <c r="C33" s="171">
        <v>8000</v>
      </c>
      <c r="D33" s="3">
        <f t="shared" si="1"/>
        <v>0.8269195386615894</v>
      </c>
      <c r="E33" s="6"/>
      <c r="F33" s="165">
        <f>F3</f>
        <v>9674.4599999999991</v>
      </c>
      <c r="G33" s="160">
        <f>C33*H3</f>
        <v>6581.2045323459915</v>
      </c>
      <c r="H33" s="56">
        <f>C33*H4</f>
        <v>329.27936029504491</v>
      </c>
      <c r="I33" s="57">
        <f>C33*H5</f>
        <v>1089.5161073589636</v>
      </c>
    </row>
    <row r="34" spans="1:9" x14ac:dyDescent="0.3">
      <c r="A34" s="34">
        <v>8</v>
      </c>
      <c r="B34" s="208" t="s">
        <v>10</v>
      </c>
      <c r="C34" s="171">
        <v>18000</v>
      </c>
      <c r="D34" s="3">
        <f t="shared" si="1"/>
        <v>1.8605689619885764</v>
      </c>
      <c r="E34" s="6"/>
      <c r="F34" s="165">
        <f>F3</f>
        <v>9674.4599999999991</v>
      </c>
      <c r="G34" s="160">
        <f>C34*H3</f>
        <v>14807.710197778482</v>
      </c>
      <c r="H34" s="56">
        <f>C34*H4</f>
        <v>740.87856066385098</v>
      </c>
      <c r="I34" s="57">
        <f>C34*H5</f>
        <v>2451.4112415576683</v>
      </c>
    </row>
    <row r="35" spans="1:9" x14ac:dyDescent="0.3">
      <c r="A35" s="34">
        <v>9</v>
      </c>
      <c r="B35" s="208" t="s">
        <v>11</v>
      </c>
      <c r="C35" s="171">
        <v>0</v>
      </c>
      <c r="D35" s="3">
        <f t="shared" si="1"/>
        <v>0</v>
      </c>
      <c r="E35" s="6"/>
      <c r="F35" s="165">
        <f>F3</f>
        <v>9674.4599999999991</v>
      </c>
      <c r="G35" s="160">
        <f>C35*H3</f>
        <v>0</v>
      </c>
      <c r="H35" s="56">
        <f>C35*H4</f>
        <v>0</v>
      </c>
      <c r="I35" s="57">
        <f>C35*H5</f>
        <v>0</v>
      </c>
    </row>
    <row r="36" spans="1:9" x14ac:dyDescent="0.3">
      <c r="A36" s="34">
        <v>10</v>
      </c>
      <c r="B36" s="208" t="s">
        <v>42</v>
      </c>
      <c r="C36" s="171">
        <v>3000</v>
      </c>
      <c r="D36" s="3">
        <f t="shared" si="1"/>
        <v>0.31009482699809604</v>
      </c>
      <c r="E36" s="6"/>
      <c r="F36" s="165">
        <f>F3</f>
        <v>9674.4599999999991</v>
      </c>
      <c r="G36" s="160">
        <f>C36*H3</f>
        <v>2467.9516996297471</v>
      </c>
      <c r="H36" s="56">
        <f>C36*H4</f>
        <v>123.47976011064183</v>
      </c>
      <c r="I36" s="57">
        <f>C36*H5</f>
        <v>408.56854025961138</v>
      </c>
    </row>
    <row r="37" spans="1:9" x14ac:dyDescent="0.3">
      <c r="A37" s="39">
        <v>11</v>
      </c>
      <c r="B37" s="208" t="s">
        <v>66</v>
      </c>
      <c r="C37" s="171">
        <v>1000</v>
      </c>
      <c r="D37" s="3">
        <f t="shared" si="1"/>
        <v>0.11966159700367361</v>
      </c>
      <c r="E37" s="6"/>
      <c r="F37" s="165">
        <f>E3</f>
        <v>8356.9</v>
      </c>
      <c r="G37" s="160">
        <f>C37*H3</f>
        <v>822.65056654324894</v>
      </c>
      <c r="H37" s="56">
        <f>C37*H4</f>
        <v>41.159920036880614</v>
      </c>
      <c r="I37" s="57">
        <f>F37*H5</f>
        <v>1138.1221446985153</v>
      </c>
    </row>
    <row r="38" spans="1:9" x14ac:dyDescent="0.3">
      <c r="A38" s="39">
        <v>12</v>
      </c>
      <c r="B38" s="210" t="s">
        <v>23</v>
      </c>
      <c r="C38" s="173">
        <v>15000</v>
      </c>
      <c r="D38" s="3">
        <f t="shared" si="1"/>
        <v>1.5504741349904803</v>
      </c>
      <c r="E38" s="6"/>
      <c r="F38" s="165">
        <f>F3</f>
        <v>9674.4599999999991</v>
      </c>
      <c r="G38" s="160">
        <f>C38*H3</f>
        <v>12339.758498148734</v>
      </c>
      <c r="H38" s="56">
        <f>C38*H4</f>
        <v>617.39880055320918</v>
      </c>
      <c r="I38" s="57">
        <f>C38*H5</f>
        <v>2042.8427012980569</v>
      </c>
    </row>
    <row r="39" spans="1:9" x14ac:dyDescent="0.3">
      <c r="A39" s="39">
        <v>13</v>
      </c>
      <c r="B39" s="210" t="s">
        <v>89</v>
      </c>
      <c r="C39" s="173">
        <v>3000</v>
      </c>
      <c r="D39" s="3">
        <f t="shared" si="1"/>
        <v>0.31009482699809604</v>
      </c>
      <c r="E39" s="6"/>
      <c r="F39" s="165">
        <f>F3</f>
        <v>9674.4599999999991</v>
      </c>
      <c r="G39" s="160">
        <f>C39*H3</f>
        <v>2467.9516996297471</v>
      </c>
      <c r="H39" s="56">
        <f>C39*H4</f>
        <v>123.47976011064183</v>
      </c>
      <c r="I39" s="57">
        <f>C39*H5</f>
        <v>408.56854025961138</v>
      </c>
    </row>
    <row r="40" spans="1:9" x14ac:dyDescent="0.3">
      <c r="A40" s="39">
        <v>14</v>
      </c>
      <c r="B40" s="210" t="s">
        <v>139</v>
      </c>
      <c r="C40" s="173">
        <v>15000</v>
      </c>
      <c r="D40" s="3">
        <f>C40/F40</f>
        <v>1.5504741349904803</v>
      </c>
      <c r="E40" s="6"/>
      <c r="F40" s="165">
        <v>9674.4599999999991</v>
      </c>
      <c r="G40" s="160">
        <f>C40*H3</f>
        <v>12339.758498148734</v>
      </c>
      <c r="H40" s="56">
        <f>C40*H4</f>
        <v>617.39880055320918</v>
      </c>
      <c r="I40" s="57">
        <f>C40*H5</f>
        <v>2042.8427012980569</v>
      </c>
    </row>
    <row r="41" spans="1:9" x14ac:dyDescent="0.3">
      <c r="A41" s="39">
        <v>15</v>
      </c>
      <c r="B41" s="210" t="s">
        <v>72</v>
      </c>
      <c r="C41" s="173">
        <v>1000</v>
      </c>
      <c r="D41" s="3">
        <f t="shared" si="1"/>
        <v>0.10336494233269868</v>
      </c>
      <c r="E41" s="6"/>
      <c r="F41" s="165">
        <f>F3</f>
        <v>9674.4599999999991</v>
      </c>
      <c r="G41" s="160">
        <f>C41*H3</f>
        <v>822.65056654324894</v>
      </c>
      <c r="H41" s="56">
        <f>C41*H4</f>
        <v>41.159920036880614</v>
      </c>
      <c r="I41" s="57">
        <f>C41*H5</f>
        <v>136.18951341987045</v>
      </c>
    </row>
    <row r="42" spans="1:9" x14ac:dyDescent="0.3">
      <c r="A42" s="35" t="s">
        <v>61</v>
      </c>
      <c r="B42" s="209" t="s">
        <v>12</v>
      </c>
      <c r="C42" s="174">
        <f>SUM(C43:C49)</f>
        <v>27000</v>
      </c>
      <c r="D42" s="72"/>
      <c r="E42" s="17">
        <f>C42/C67</f>
        <v>2.6272258441179332E-2</v>
      </c>
      <c r="F42" s="166">
        <f>G42+H42+I42</f>
        <v>27207.60300829255</v>
      </c>
      <c r="G42" s="162">
        <f>SUM(G43:G49)</f>
        <v>20149.161506441284</v>
      </c>
      <c r="H42" s="58">
        <f t="shared" ref="H42:I42" si="3">SUM(H43:H49)</f>
        <v>1015.5988005532091</v>
      </c>
      <c r="I42" s="58">
        <f t="shared" si="3"/>
        <v>6042.8427012980565</v>
      </c>
    </row>
    <row r="43" spans="1:9" x14ac:dyDescent="0.3">
      <c r="A43" s="34">
        <v>1</v>
      </c>
      <c r="B43" s="208" t="s">
        <v>13</v>
      </c>
      <c r="C43" s="175">
        <v>8000</v>
      </c>
      <c r="D43" s="3">
        <f t="shared" si="1"/>
        <v>0.8269195386615894</v>
      </c>
      <c r="E43" s="6"/>
      <c r="F43" s="165">
        <f>F3</f>
        <v>9674.4599999999991</v>
      </c>
      <c r="G43" s="160">
        <f>C43*H3</f>
        <v>6581.2045323459915</v>
      </c>
      <c r="H43" s="56">
        <f>C43*H4</f>
        <v>329.27936029504491</v>
      </c>
      <c r="I43" s="57">
        <f>C43*H5</f>
        <v>1089.5161073589636</v>
      </c>
    </row>
    <row r="44" spans="1:9" x14ac:dyDescent="0.3">
      <c r="A44" s="34">
        <v>2</v>
      </c>
      <c r="B44" s="208" t="s">
        <v>14</v>
      </c>
      <c r="C44" s="171">
        <v>0</v>
      </c>
      <c r="D44" s="3">
        <f t="shared" si="1"/>
        <v>0</v>
      </c>
      <c r="E44" s="6"/>
      <c r="F44" s="165">
        <f>F3</f>
        <v>9674.4599999999991</v>
      </c>
      <c r="G44" s="160">
        <f>C44*H3</f>
        <v>0</v>
      </c>
      <c r="H44" s="56">
        <f>C44*H4</f>
        <v>0</v>
      </c>
      <c r="I44" s="57">
        <f>C44*H5</f>
        <v>0</v>
      </c>
    </row>
    <row r="45" spans="1:9" ht="21" x14ac:dyDescent="0.3">
      <c r="A45" s="34">
        <v>3</v>
      </c>
      <c r="B45" s="208" t="s">
        <v>90</v>
      </c>
      <c r="C45" s="171">
        <v>6000</v>
      </c>
      <c r="D45" s="3">
        <f t="shared" si="1"/>
        <v>0.62018965399619208</v>
      </c>
      <c r="E45" s="6"/>
      <c r="F45" s="165">
        <f>F3</f>
        <v>9674.4599999999991</v>
      </c>
      <c r="G45" s="160">
        <f>C45*H3</f>
        <v>4935.9033992594941</v>
      </c>
      <c r="H45" s="56">
        <f>C45*H4</f>
        <v>246.95952022128367</v>
      </c>
      <c r="I45" s="57">
        <f>C45*H5</f>
        <v>817.13708051922276</v>
      </c>
    </row>
    <row r="46" spans="1:9" x14ac:dyDescent="0.3">
      <c r="A46" s="34">
        <v>4</v>
      </c>
      <c r="B46" s="208" t="s">
        <v>15</v>
      </c>
      <c r="C46" s="171">
        <v>4000</v>
      </c>
      <c r="D46" s="3">
        <f t="shared" si="1"/>
        <v>0.47864638801469445</v>
      </c>
      <c r="E46" s="6"/>
      <c r="F46" s="165">
        <f>E3</f>
        <v>8356.9</v>
      </c>
      <c r="G46" s="160">
        <f>C46*G3</f>
        <v>3809.4030082925487</v>
      </c>
      <c r="H46" s="56">
        <f>F46*G4</f>
        <v>398.2</v>
      </c>
      <c r="I46" s="57"/>
    </row>
    <row r="47" spans="1:9" x14ac:dyDescent="0.3">
      <c r="A47" s="34">
        <v>5</v>
      </c>
      <c r="B47" s="208" t="s">
        <v>16</v>
      </c>
      <c r="C47" s="171">
        <v>4000</v>
      </c>
      <c r="D47" s="3">
        <f t="shared" si="1"/>
        <v>0.50259464485405914</v>
      </c>
      <c r="E47" s="6"/>
      <c r="F47" s="165">
        <f>C3</f>
        <v>7958.7</v>
      </c>
      <c r="G47" s="160">
        <f>C47</f>
        <v>4000</v>
      </c>
      <c r="H47" s="56"/>
      <c r="I47" s="57"/>
    </row>
    <row r="48" spans="1:9" x14ac:dyDescent="0.3">
      <c r="A48" s="39">
        <v>5</v>
      </c>
      <c r="B48" s="208" t="s">
        <v>111</v>
      </c>
      <c r="C48" s="171">
        <v>4000</v>
      </c>
      <c r="D48" s="3">
        <f t="shared" si="1"/>
        <v>3.0359148729469627</v>
      </c>
      <c r="E48" s="6"/>
      <c r="F48" s="165">
        <f>C5</f>
        <v>1317.56</v>
      </c>
      <c r="G48" s="160"/>
      <c r="H48" s="56"/>
      <c r="I48" s="57">
        <f>C48</f>
        <v>4000</v>
      </c>
    </row>
    <row r="49" spans="1:9" x14ac:dyDescent="0.3">
      <c r="A49" s="39">
        <v>6</v>
      </c>
      <c r="B49" s="208" t="s">
        <v>17</v>
      </c>
      <c r="C49" s="171">
        <v>1000</v>
      </c>
      <c r="D49" s="3">
        <f t="shared" si="1"/>
        <v>0.10336494233269868</v>
      </c>
      <c r="E49" s="6"/>
      <c r="F49" s="165">
        <f>F3</f>
        <v>9674.4599999999991</v>
      </c>
      <c r="G49" s="160">
        <f>C49*H3</f>
        <v>822.65056654324894</v>
      </c>
      <c r="H49" s="56">
        <f>C49*H4</f>
        <v>41.159920036880614</v>
      </c>
      <c r="I49" s="57">
        <f>C49*H5</f>
        <v>136.18951341987045</v>
      </c>
    </row>
    <row r="50" spans="1:9" x14ac:dyDescent="0.3">
      <c r="A50" s="35" t="s">
        <v>62</v>
      </c>
      <c r="B50" s="209" t="s">
        <v>18</v>
      </c>
      <c r="C50" s="172">
        <f>C51+C52+C53+C54+C55+C56</f>
        <v>281000</v>
      </c>
      <c r="D50" s="72"/>
      <c r="E50" s="17">
        <f>C50/C67</f>
        <v>0.27342609711005156</v>
      </c>
      <c r="F50" s="166">
        <f>G50+H50+I50</f>
        <v>281000</v>
      </c>
      <c r="G50" s="162">
        <f>SUM(G51:G56)</f>
        <v>231164.80919865298</v>
      </c>
      <c r="H50" s="58">
        <f t="shared" ref="H50" si="4">SUM(H51:H56)</f>
        <v>11565.937530363452</v>
      </c>
      <c r="I50" s="58">
        <f>SUM(I51:I56)</f>
        <v>38269.253270983601</v>
      </c>
    </row>
    <row r="51" spans="1:9" ht="21" x14ac:dyDescent="0.3">
      <c r="A51" s="34">
        <v>1</v>
      </c>
      <c r="B51" s="208" t="s">
        <v>19</v>
      </c>
      <c r="C51" s="171">
        <v>196000</v>
      </c>
      <c r="D51" s="3">
        <f t="shared" si="1"/>
        <v>20.259528697208943</v>
      </c>
      <c r="E51" s="8"/>
      <c r="F51" s="169">
        <f>F3</f>
        <v>9674.4599999999991</v>
      </c>
      <c r="G51" s="160">
        <f>C51*H3</f>
        <v>161239.51104247681</v>
      </c>
      <c r="H51" s="63">
        <f>C51*H4</f>
        <v>8067.3443272286004</v>
      </c>
      <c r="I51" s="57">
        <f>C51*H5</f>
        <v>26693.14463029461</v>
      </c>
    </row>
    <row r="52" spans="1:9" x14ac:dyDescent="0.3">
      <c r="A52" s="34">
        <v>2</v>
      </c>
      <c r="B52" s="208" t="s">
        <v>20</v>
      </c>
      <c r="C52" s="171">
        <v>70000</v>
      </c>
      <c r="D52" s="3">
        <f t="shared" si="1"/>
        <v>7.2355459632889074</v>
      </c>
      <c r="E52" s="8"/>
      <c r="F52" s="169">
        <f>F3</f>
        <v>9674.4599999999991</v>
      </c>
      <c r="G52" s="160">
        <f>C52*H3</f>
        <v>57585.539658027425</v>
      </c>
      <c r="H52" s="63">
        <f>C52*H4</f>
        <v>2881.1944025816429</v>
      </c>
      <c r="I52" s="57">
        <f>C52*H5</f>
        <v>9533.2659393909325</v>
      </c>
    </row>
    <row r="53" spans="1:9" x14ac:dyDescent="0.3">
      <c r="A53" s="34">
        <v>3</v>
      </c>
      <c r="B53" s="208" t="s">
        <v>45</v>
      </c>
      <c r="C53" s="171">
        <v>500</v>
      </c>
      <c r="D53" s="3">
        <f t="shared" si="1"/>
        <v>5.1682471166349338E-2</v>
      </c>
      <c r="E53" s="6"/>
      <c r="F53" s="169">
        <f>F52</f>
        <v>9674.4599999999991</v>
      </c>
      <c r="G53" s="160">
        <f>C53*H3</f>
        <v>411.32528327162447</v>
      </c>
      <c r="H53" s="63">
        <f>C53*H4</f>
        <v>20.579960018440307</v>
      </c>
      <c r="I53" s="57">
        <f>C53*H5</f>
        <v>68.094756709935226</v>
      </c>
    </row>
    <row r="54" spans="1:9" x14ac:dyDescent="0.3">
      <c r="A54" s="34">
        <v>4</v>
      </c>
      <c r="B54" s="208" t="s">
        <v>54</v>
      </c>
      <c r="C54" s="171">
        <v>12000</v>
      </c>
      <c r="D54" s="3">
        <f t="shared" si="1"/>
        <v>1.2403793079923842</v>
      </c>
      <c r="E54" s="6"/>
      <c r="F54" s="169">
        <f t="shared" ref="F54:F56" si="5">F53</f>
        <v>9674.4599999999991</v>
      </c>
      <c r="G54" s="160">
        <f>C54*H3</f>
        <v>9871.8067985189882</v>
      </c>
      <c r="H54" s="63">
        <f>C54*H4</f>
        <v>493.91904044256734</v>
      </c>
      <c r="I54" s="57">
        <f>C54*H5</f>
        <v>1634.2741610384455</v>
      </c>
    </row>
    <row r="55" spans="1:9" x14ac:dyDescent="0.3">
      <c r="A55" s="39">
        <v>5</v>
      </c>
      <c r="B55" s="210" t="s">
        <v>71</v>
      </c>
      <c r="C55" s="173">
        <v>1500</v>
      </c>
      <c r="D55" s="3">
        <f t="shared" si="1"/>
        <v>0.15504741349904802</v>
      </c>
      <c r="E55" s="6"/>
      <c r="F55" s="169">
        <f t="shared" si="5"/>
        <v>9674.4599999999991</v>
      </c>
      <c r="G55" s="160">
        <f>C55*H3</f>
        <v>1233.9758498148735</v>
      </c>
      <c r="H55" s="63">
        <f>C55*H4</f>
        <v>61.739880055320917</v>
      </c>
      <c r="I55" s="57">
        <f>C55*H5</f>
        <v>204.28427012980569</v>
      </c>
    </row>
    <row r="56" spans="1:9" x14ac:dyDescent="0.3">
      <c r="A56" s="39">
        <v>6</v>
      </c>
      <c r="B56" s="210" t="s">
        <v>72</v>
      </c>
      <c r="C56" s="173">
        <v>1000</v>
      </c>
      <c r="D56" s="3">
        <f t="shared" si="1"/>
        <v>0.10336494233269868</v>
      </c>
      <c r="E56" s="6"/>
      <c r="F56" s="169">
        <f t="shared" si="5"/>
        <v>9674.4599999999991</v>
      </c>
      <c r="G56" s="160">
        <f>C56*H3</f>
        <v>822.65056654324894</v>
      </c>
      <c r="H56" s="63">
        <f>C56*H4</f>
        <v>41.159920036880614</v>
      </c>
      <c r="I56" s="57">
        <f>C56*H5</f>
        <v>136.18951341987045</v>
      </c>
    </row>
    <row r="57" spans="1:9" x14ac:dyDescent="0.3">
      <c r="A57" s="35" t="s">
        <v>63</v>
      </c>
      <c r="B57" s="211" t="s">
        <v>21</v>
      </c>
      <c r="C57" s="176">
        <f>C58+C59+C60+C61+C62+C63+C64+C65+C66</f>
        <v>364200</v>
      </c>
      <c r="D57" s="72"/>
      <c r="E57" s="17">
        <f>C57/C67</f>
        <v>0.35438357497324124</v>
      </c>
      <c r="F57" s="166">
        <f>G57+H57+I57</f>
        <v>363336.18951341981</v>
      </c>
      <c r="G57" s="21">
        <f>SUM(G58:G65)</f>
        <v>298786.685768508</v>
      </c>
      <c r="H57" s="21">
        <f t="shared" ref="H57" si="6">SUM(H58:H65)</f>
        <v>14949.282957395038</v>
      </c>
      <c r="I57" s="21">
        <f>SUM(I58:I66)</f>
        <v>49600.220787516817</v>
      </c>
    </row>
    <row r="58" spans="1:9" x14ac:dyDescent="0.3">
      <c r="A58" s="36">
        <v>1</v>
      </c>
      <c r="B58" s="212" t="s">
        <v>43</v>
      </c>
      <c r="C58" s="171">
        <v>0</v>
      </c>
      <c r="D58" s="3">
        <f t="shared" si="1"/>
        <v>0</v>
      </c>
      <c r="E58" s="9"/>
      <c r="F58" s="165">
        <f>F3</f>
        <v>9674.4599999999991</v>
      </c>
      <c r="G58" s="160">
        <f>C58*H3</f>
        <v>0</v>
      </c>
      <c r="H58" s="63">
        <f>C58*H4</f>
        <v>0</v>
      </c>
      <c r="I58" s="57">
        <f>C58*H5</f>
        <v>0</v>
      </c>
    </row>
    <row r="59" spans="1:9" x14ac:dyDescent="0.3">
      <c r="A59" s="37">
        <v>2</v>
      </c>
      <c r="B59" s="213" t="s">
        <v>67</v>
      </c>
      <c r="C59" s="171">
        <v>1200</v>
      </c>
      <c r="D59" s="3">
        <f t="shared" si="1"/>
        <v>0.12403793079923842</v>
      </c>
      <c r="E59" s="10"/>
      <c r="F59" s="165">
        <f>F3</f>
        <v>9674.4599999999991</v>
      </c>
      <c r="G59" s="160">
        <f>C59*H3</f>
        <v>987.18067985189873</v>
      </c>
      <c r="H59" s="63">
        <f>C59*H4</f>
        <v>49.391904044256734</v>
      </c>
      <c r="I59" s="57">
        <f>C59*H5</f>
        <v>163.42741610384454</v>
      </c>
    </row>
    <row r="60" spans="1:9" x14ac:dyDescent="0.3">
      <c r="A60" s="37">
        <v>3</v>
      </c>
      <c r="B60" s="213" t="s">
        <v>22</v>
      </c>
      <c r="C60" s="171">
        <v>25000</v>
      </c>
      <c r="D60" s="3">
        <f t="shared" si="1"/>
        <v>2.5841235583174669</v>
      </c>
      <c r="E60" s="10"/>
      <c r="F60" s="165">
        <f>F59</f>
        <v>9674.4599999999991</v>
      </c>
      <c r="G60" s="160">
        <f>C60*H3</f>
        <v>20566.264163581225</v>
      </c>
      <c r="H60" s="63">
        <f>C60*H4</f>
        <v>1028.9980009220153</v>
      </c>
      <c r="I60" s="57">
        <f>C60*H5</f>
        <v>3404.7378354967614</v>
      </c>
    </row>
    <row r="61" spans="1:9" x14ac:dyDescent="0.3">
      <c r="A61" s="38">
        <v>4</v>
      </c>
      <c r="B61" s="213" t="s">
        <v>85</v>
      </c>
      <c r="C61" s="171">
        <v>205000</v>
      </c>
      <c r="D61" s="3">
        <f t="shared" si="1"/>
        <v>21.189813178203231</v>
      </c>
      <c r="E61" s="10"/>
      <c r="F61" s="165">
        <f t="shared" ref="F61:F66" si="7">F60</f>
        <v>9674.4599999999991</v>
      </c>
      <c r="G61" s="160">
        <f>C61*H3</f>
        <v>168643.36614136604</v>
      </c>
      <c r="H61" s="63">
        <f>C61*H4</f>
        <v>8437.7836075605246</v>
      </c>
      <c r="I61" s="57">
        <f>C61*H5</f>
        <v>27918.850251073443</v>
      </c>
    </row>
    <row r="62" spans="1:9" x14ac:dyDescent="0.3">
      <c r="A62" s="41">
        <v>5</v>
      </c>
      <c r="B62" s="214" t="s">
        <v>91</v>
      </c>
      <c r="C62" s="173">
        <v>12000</v>
      </c>
      <c r="D62" s="3">
        <f t="shared" si="1"/>
        <v>1.2403793079923842</v>
      </c>
      <c r="E62" s="40"/>
      <c r="F62" s="165">
        <f t="shared" si="7"/>
        <v>9674.4599999999991</v>
      </c>
      <c r="G62" s="160">
        <f>C62*H3</f>
        <v>9871.8067985189882</v>
      </c>
      <c r="H62" s="63">
        <f>C62*H4</f>
        <v>493.91904044256734</v>
      </c>
      <c r="I62" s="57">
        <f>C62*H5</f>
        <v>1634.2741610384455</v>
      </c>
    </row>
    <row r="63" spans="1:9" x14ac:dyDescent="0.3">
      <c r="A63" s="41">
        <v>6</v>
      </c>
      <c r="B63" s="214" t="s">
        <v>93</v>
      </c>
      <c r="C63" s="173">
        <v>36000</v>
      </c>
      <c r="D63" s="3">
        <f t="shared" si="1"/>
        <v>3.7211379239771527</v>
      </c>
      <c r="E63" s="40"/>
      <c r="F63" s="165">
        <f t="shared" si="7"/>
        <v>9674.4599999999991</v>
      </c>
      <c r="G63" s="160">
        <f>C63*H3</f>
        <v>29615.420395556965</v>
      </c>
      <c r="H63" s="63">
        <f>C63*H4</f>
        <v>1481.757121327702</v>
      </c>
      <c r="I63" s="57">
        <f>C63*H5</f>
        <v>4902.8224831153366</v>
      </c>
    </row>
    <row r="64" spans="1:9" x14ac:dyDescent="0.3">
      <c r="A64" s="41">
        <v>7</v>
      </c>
      <c r="B64" s="214" t="s">
        <v>92</v>
      </c>
      <c r="C64" s="173">
        <v>36000</v>
      </c>
      <c r="D64" s="3">
        <f t="shared" si="1"/>
        <v>3.7211379239771527</v>
      </c>
      <c r="E64" s="40"/>
      <c r="F64" s="165">
        <f t="shared" si="7"/>
        <v>9674.4599999999991</v>
      </c>
      <c r="G64" s="160">
        <f>C64*H3</f>
        <v>29615.420395556965</v>
      </c>
      <c r="H64" s="63">
        <f>C64*H4</f>
        <v>1481.757121327702</v>
      </c>
      <c r="I64" s="57">
        <f>C64*H5</f>
        <v>4902.8224831153366</v>
      </c>
    </row>
    <row r="65" spans="1:9" x14ac:dyDescent="0.3">
      <c r="A65" s="41">
        <v>8</v>
      </c>
      <c r="B65" s="214" t="s">
        <v>94</v>
      </c>
      <c r="C65" s="173">
        <v>48000</v>
      </c>
      <c r="D65" s="3">
        <f t="shared" si="1"/>
        <v>4.9615172319695366</v>
      </c>
      <c r="E65" s="40"/>
      <c r="F65" s="165">
        <f t="shared" si="7"/>
        <v>9674.4599999999991</v>
      </c>
      <c r="G65" s="160">
        <f>C65*H3</f>
        <v>39487.227194075953</v>
      </c>
      <c r="H65" s="63">
        <f>C65*H4</f>
        <v>1975.6761617702693</v>
      </c>
      <c r="I65" s="57">
        <f>C65*H5</f>
        <v>6537.0966441537821</v>
      </c>
    </row>
    <row r="66" spans="1:9" ht="14.5" thickBot="1" x14ac:dyDescent="0.35">
      <c r="A66" s="41">
        <v>9</v>
      </c>
      <c r="B66" s="214" t="s">
        <v>72</v>
      </c>
      <c r="C66" s="177">
        <v>1000</v>
      </c>
      <c r="D66" s="5">
        <f t="shared" si="1"/>
        <v>0.10336494233269868</v>
      </c>
      <c r="E66" s="40"/>
      <c r="F66" s="170">
        <f t="shared" si="7"/>
        <v>9674.4599999999991</v>
      </c>
      <c r="G66" s="163">
        <f>C66*H3</f>
        <v>822.65056654324894</v>
      </c>
      <c r="H66" s="129">
        <f>C66*H4</f>
        <v>41.159920036880614</v>
      </c>
      <c r="I66" s="64">
        <f>C66*H5</f>
        <v>136.18951341987045</v>
      </c>
    </row>
    <row r="67" spans="1:9" ht="15.5" x14ac:dyDescent="0.35">
      <c r="A67" s="488" t="s">
        <v>24</v>
      </c>
      <c r="B67" s="489"/>
      <c r="C67" s="84">
        <f>C8+C19+C26+C42+C50+C57</f>
        <v>1027700</v>
      </c>
      <c r="D67" s="65"/>
      <c r="E67" s="66">
        <f>SUM(E8:E66)</f>
        <v>1</v>
      </c>
      <c r="F67" s="67"/>
      <c r="G67" s="201">
        <f>G57+G50+G42+G26+G19+G8</f>
        <v>859722.43687457975</v>
      </c>
      <c r="H67" s="201">
        <f>H57+H50+H42+H26+H19+H8</f>
        <v>41321.085657903364</v>
      </c>
      <c r="I67" s="202">
        <f>I57+I50+I42+I26+I19+I8</f>
        <v>131502.20262050803</v>
      </c>
    </row>
    <row r="68" spans="1:9" ht="14.5" thickBot="1" x14ac:dyDescent="0.35">
      <c r="A68" s="490"/>
      <c r="B68" s="491"/>
      <c r="C68" s="83" t="s">
        <v>118</v>
      </c>
      <c r="D68" s="492" t="s">
        <v>106</v>
      </c>
      <c r="E68" s="493"/>
      <c r="F68" s="68"/>
      <c r="G68" s="82">
        <f>G67/C3/12</f>
        <v>9.001914434042618</v>
      </c>
      <c r="H68" s="82">
        <f>H67/C4/12</f>
        <v>8.6474731411985939</v>
      </c>
      <c r="I68" s="146">
        <f>I67/C5/12</f>
        <v>8.3172810991851112</v>
      </c>
    </row>
    <row r="69" spans="1:9" ht="6" customHeight="1" thickBot="1" x14ac:dyDescent="0.4">
      <c r="A69" s="31"/>
      <c r="B69" s="215"/>
      <c r="C69" s="24"/>
      <c r="D69" s="26"/>
      <c r="E69" s="25"/>
      <c r="F69" s="28"/>
      <c r="G69" s="26"/>
      <c r="H69" s="25"/>
      <c r="I69" s="27"/>
    </row>
    <row r="70" spans="1:9" ht="28.5" thickBot="1" x14ac:dyDescent="0.35">
      <c r="A70" s="149" t="s">
        <v>2</v>
      </c>
      <c r="B70" s="231" t="s">
        <v>25</v>
      </c>
      <c r="C70" s="150" t="s">
        <v>49</v>
      </c>
      <c r="D70" s="232" t="s">
        <v>30</v>
      </c>
      <c r="E70" s="233" t="s">
        <v>116</v>
      </c>
      <c r="F70" s="156"/>
      <c r="G70" s="97" t="s">
        <v>146</v>
      </c>
      <c r="H70" s="78" t="s">
        <v>95</v>
      </c>
      <c r="I70" s="79" t="s">
        <v>96</v>
      </c>
    </row>
    <row r="71" spans="1:9" ht="21" x14ac:dyDescent="0.3">
      <c r="A71" s="147">
        <v>0</v>
      </c>
      <c r="B71" s="216" t="s">
        <v>68</v>
      </c>
      <c r="C71" s="181"/>
      <c r="D71" s="182"/>
      <c r="E71" s="154">
        <v>5000</v>
      </c>
      <c r="F71" s="157">
        <f>F3</f>
        <v>9674.4599999999991</v>
      </c>
      <c r="G71" s="151">
        <f>E71*$H$3</f>
        <v>4113.2528327162445</v>
      </c>
      <c r="H71" s="148">
        <f>E71*$H$4</f>
        <v>205.79960018440306</v>
      </c>
      <c r="I71" s="148">
        <f>E71*$H$5</f>
        <v>680.94756709935223</v>
      </c>
    </row>
    <row r="72" spans="1:9" x14ac:dyDescent="0.3">
      <c r="A72" s="69">
        <v>1</v>
      </c>
      <c r="B72" s="208" t="s">
        <v>26</v>
      </c>
      <c r="C72" s="183"/>
      <c r="D72" s="184"/>
      <c r="E72" s="80">
        <v>100</v>
      </c>
      <c r="F72" s="158">
        <f>F71</f>
        <v>9674.4599999999991</v>
      </c>
      <c r="G72" s="152">
        <f t="shared" ref="G72:G80" si="8">E72*$H$3</f>
        <v>82.265056654324894</v>
      </c>
      <c r="H72" s="81">
        <f t="shared" ref="H72:H80" si="9">E72*$H$4</f>
        <v>4.1159920036880608</v>
      </c>
      <c r="I72" s="81">
        <f t="shared" ref="I72:I80" si="10">E72*$H$5</f>
        <v>13.618951341987046</v>
      </c>
    </row>
    <row r="73" spans="1:9" x14ac:dyDescent="0.3">
      <c r="A73" s="69">
        <v>2</v>
      </c>
      <c r="B73" s="208" t="s">
        <v>27</v>
      </c>
      <c r="C73" s="183"/>
      <c r="D73" s="184"/>
      <c r="E73" s="80">
        <f t="shared" ref="E73" si="11">C73*D73</f>
        <v>0</v>
      </c>
      <c r="F73" s="158">
        <f t="shared" ref="F73:F80" si="12">F72</f>
        <v>9674.4599999999991</v>
      </c>
      <c r="G73" s="152">
        <f t="shared" si="8"/>
        <v>0</v>
      </c>
      <c r="H73" s="81">
        <f t="shared" si="9"/>
        <v>0</v>
      </c>
      <c r="I73" s="81">
        <f t="shared" si="10"/>
        <v>0</v>
      </c>
    </row>
    <row r="74" spans="1:9" x14ac:dyDescent="0.3">
      <c r="A74" s="69">
        <v>3</v>
      </c>
      <c r="B74" s="208" t="s">
        <v>28</v>
      </c>
      <c r="C74" s="183"/>
      <c r="D74" s="184"/>
      <c r="E74" s="80">
        <v>1000</v>
      </c>
      <c r="F74" s="158">
        <f t="shared" si="12"/>
        <v>9674.4599999999991</v>
      </c>
      <c r="G74" s="152">
        <f t="shared" si="8"/>
        <v>822.65056654324894</v>
      </c>
      <c r="H74" s="81">
        <f t="shared" si="9"/>
        <v>41.159920036880614</v>
      </c>
      <c r="I74" s="81">
        <f t="shared" si="10"/>
        <v>136.18951341987045</v>
      </c>
    </row>
    <row r="75" spans="1:9" ht="21" x14ac:dyDescent="0.3">
      <c r="A75" s="69" t="s">
        <v>113</v>
      </c>
      <c r="B75" s="208" t="s">
        <v>112</v>
      </c>
      <c r="C75" s="183">
        <v>300</v>
      </c>
      <c r="D75" s="184">
        <v>6</v>
      </c>
      <c r="E75" s="80">
        <f>C75*D75*12</f>
        <v>21600</v>
      </c>
      <c r="F75" s="158">
        <f t="shared" si="12"/>
        <v>9674.4599999999991</v>
      </c>
      <c r="G75" s="152">
        <f t="shared" si="8"/>
        <v>17769.252237334178</v>
      </c>
      <c r="H75" s="81">
        <f t="shared" si="9"/>
        <v>889.05427279662126</v>
      </c>
      <c r="I75" s="81">
        <f t="shared" si="10"/>
        <v>2941.693489869202</v>
      </c>
    </row>
    <row r="76" spans="1:9" x14ac:dyDescent="0.3">
      <c r="A76" s="11" t="s">
        <v>101</v>
      </c>
      <c r="B76" s="208" t="s">
        <v>141</v>
      </c>
      <c r="C76" s="183">
        <v>200</v>
      </c>
      <c r="D76" s="184">
        <v>6</v>
      </c>
      <c r="E76" s="80">
        <f>C76*D76*12</f>
        <v>14400</v>
      </c>
      <c r="F76" s="158">
        <f t="shared" si="12"/>
        <v>9674.4599999999991</v>
      </c>
      <c r="G76" s="152">
        <f t="shared" si="8"/>
        <v>11846.168158222785</v>
      </c>
      <c r="H76" s="81">
        <f t="shared" si="9"/>
        <v>592.7028485310808</v>
      </c>
      <c r="I76" s="81">
        <f t="shared" si="10"/>
        <v>1961.1289932461345</v>
      </c>
    </row>
    <row r="77" spans="1:9" ht="21" x14ac:dyDescent="0.3">
      <c r="A77" s="11" t="s">
        <v>102</v>
      </c>
      <c r="B77" s="208" t="s">
        <v>117</v>
      </c>
      <c r="C77" s="185">
        <v>20</v>
      </c>
      <c r="D77" s="184">
        <v>240</v>
      </c>
      <c r="E77" s="80">
        <f>C77*D77*12</f>
        <v>57600</v>
      </c>
      <c r="F77" s="158">
        <f t="shared" si="12"/>
        <v>9674.4599999999991</v>
      </c>
      <c r="G77" s="152">
        <f t="shared" si="8"/>
        <v>47384.672632891139</v>
      </c>
      <c r="H77" s="81">
        <f t="shared" si="9"/>
        <v>2370.8113941243232</v>
      </c>
      <c r="I77" s="81">
        <f t="shared" si="10"/>
        <v>7844.5159729845382</v>
      </c>
    </row>
    <row r="78" spans="1:9" x14ac:dyDescent="0.3">
      <c r="A78" s="70">
        <v>7</v>
      </c>
      <c r="B78" s="217" t="s">
        <v>73</v>
      </c>
      <c r="C78" s="186" t="s">
        <v>115</v>
      </c>
      <c r="D78" s="187">
        <v>0</v>
      </c>
      <c r="E78" s="80">
        <f>D78</f>
        <v>0</v>
      </c>
      <c r="F78" s="158">
        <f t="shared" si="12"/>
        <v>9674.4599999999991</v>
      </c>
      <c r="G78" s="152">
        <f t="shared" si="8"/>
        <v>0</v>
      </c>
      <c r="H78" s="81">
        <f t="shared" si="9"/>
        <v>0</v>
      </c>
      <c r="I78" s="81">
        <f t="shared" si="10"/>
        <v>0</v>
      </c>
    </row>
    <row r="79" spans="1:9" x14ac:dyDescent="0.3">
      <c r="A79" s="70">
        <v>8</v>
      </c>
      <c r="B79" s="218" t="s">
        <v>114</v>
      </c>
      <c r="C79" s="183" t="s">
        <v>115</v>
      </c>
      <c r="D79" s="188">
        <v>0</v>
      </c>
      <c r="E79" s="80">
        <f>D79</f>
        <v>0</v>
      </c>
      <c r="F79" s="158">
        <f t="shared" si="12"/>
        <v>9674.4599999999991</v>
      </c>
      <c r="G79" s="152">
        <f t="shared" si="8"/>
        <v>0</v>
      </c>
      <c r="H79" s="81">
        <f t="shared" si="9"/>
        <v>0</v>
      </c>
      <c r="I79" s="81">
        <f t="shared" si="10"/>
        <v>0</v>
      </c>
    </row>
    <row r="80" spans="1:9" ht="14.5" thickBot="1" x14ac:dyDescent="0.35">
      <c r="A80" s="92">
        <v>9</v>
      </c>
      <c r="B80" s="219" t="s">
        <v>72</v>
      </c>
      <c r="C80" s="189" t="s">
        <v>115</v>
      </c>
      <c r="D80" s="190"/>
      <c r="E80" s="155"/>
      <c r="F80" s="159">
        <f t="shared" si="12"/>
        <v>9674.4599999999991</v>
      </c>
      <c r="G80" s="153">
        <f t="shared" si="8"/>
        <v>0</v>
      </c>
      <c r="H80" s="87">
        <f t="shared" si="9"/>
        <v>0</v>
      </c>
      <c r="I80" s="87">
        <f t="shared" si="10"/>
        <v>0</v>
      </c>
    </row>
    <row r="81" spans="1:9" x14ac:dyDescent="0.3">
      <c r="A81" s="468" t="s">
        <v>56</v>
      </c>
      <c r="B81" s="469"/>
      <c r="C81" s="84"/>
      <c r="D81" s="85"/>
      <c r="E81" s="86">
        <f>SUM(E71:E80)</f>
        <v>99700</v>
      </c>
      <c r="F81" s="88">
        <f>F3</f>
        <v>9674.4599999999991</v>
      </c>
      <c r="G81" s="234">
        <f>SUM(G71:G80)</f>
        <v>82018.261484361923</v>
      </c>
      <c r="H81" s="234">
        <f>SUM(H71:H80)</f>
        <v>4103.6440276769972</v>
      </c>
      <c r="I81" s="234">
        <f>SUM(I71:I80)</f>
        <v>13578.094487961085</v>
      </c>
    </row>
    <row r="82" spans="1:9" ht="16" thickBot="1" x14ac:dyDescent="0.4">
      <c r="A82" s="470"/>
      <c r="B82" s="471"/>
      <c r="C82" s="89" t="s">
        <v>119</v>
      </c>
      <c r="D82" s="472" t="s">
        <v>106</v>
      </c>
      <c r="E82" s="472"/>
      <c r="F82" s="90"/>
      <c r="G82" s="91">
        <f>(G67-G81)/$C$3/12</f>
        <v>8.143124038161778</v>
      </c>
      <c r="H82" s="91">
        <f>(H67-H81)/$C$4/12</f>
        <v>7.7886827453177574</v>
      </c>
      <c r="I82" s="91">
        <f>(I67-I81)/$C$5/12</f>
        <v>7.4584907033042738</v>
      </c>
    </row>
    <row r="83" spans="1:9" ht="6" customHeight="1" thickBot="1" x14ac:dyDescent="0.4">
      <c r="A83" s="50"/>
      <c r="B83" s="220"/>
      <c r="C83" s="24"/>
      <c r="D83" s="51"/>
      <c r="E83" s="25"/>
      <c r="F83" s="52"/>
      <c r="G83" s="53"/>
      <c r="H83" s="54"/>
      <c r="I83" s="55"/>
    </row>
    <row r="84" spans="1:9" ht="16.5" customHeight="1" x14ac:dyDescent="0.3">
      <c r="A84" s="473" t="s">
        <v>29</v>
      </c>
      <c r="B84" s="505"/>
      <c r="C84" s="515" t="s">
        <v>55</v>
      </c>
      <c r="D84" s="515"/>
      <c r="E84" s="516"/>
      <c r="F84" s="102"/>
      <c r="G84" s="460" t="s">
        <v>124</v>
      </c>
      <c r="H84" s="508" t="s">
        <v>95</v>
      </c>
      <c r="I84" s="501" t="s">
        <v>96</v>
      </c>
    </row>
    <row r="85" spans="1:9" ht="13.5" customHeight="1" thickBot="1" x14ac:dyDescent="0.35">
      <c r="A85" s="475"/>
      <c r="B85" s="506"/>
      <c r="C85" s="517"/>
      <c r="D85" s="517"/>
      <c r="E85" s="518"/>
      <c r="F85" s="102"/>
      <c r="G85" s="461"/>
      <c r="H85" s="509"/>
      <c r="I85" s="502"/>
    </row>
    <row r="86" spans="1:9" ht="15.5" x14ac:dyDescent="0.35">
      <c r="A86" s="510"/>
      <c r="B86" s="511"/>
      <c r="C86" s="198" t="s">
        <v>30</v>
      </c>
      <c r="D86" s="198" t="s">
        <v>31</v>
      </c>
      <c r="E86" s="199" t="s">
        <v>121</v>
      </c>
      <c r="F86" s="195"/>
      <c r="G86" s="12" t="s">
        <v>30</v>
      </c>
      <c r="H86" s="12" t="s">
        <v>30</v>
      </c>
      <c r="I86" s="12" t="s">
        <v>30</v>
      </c>
    </row>
    <row r="87" spans="1:9" ht="14.25" customHeight="1" x14ac:dyDescent="0.35">
      <c r="A87" s="130"/>
      <c r="B87" s="221" t="s">
        <v>134</v>
      </c>
      <c r="C87" s="191">
        <v>4.3</v>
      </c>
      <c r="D87" s="131"/>
      <c r="E87" s="132"/>
      <c r="F87" s="195" t="s">
        <v>46</v>
      </c>
      <c r="G87" s="193">
        <f>C87</f>
        <v>4.3</v>
      </c>
      <c r="H87" s="193">
        <f>C87</f>
        <v>4.3</v>
      </c>
      <c r="I87" s="193">
        <f>C87</f>
        <v>4.3</v>
      </c>
    </row>
    <row r="88" spans="1:9" ht="14.25" customHeight="1" x14ac:dyDescent="0.3">
      <c r="A88" s="507" t="s">
        <v>32</v>
      </c>
      <c r="B88" s="507"/>
      <c r="C88" s="192">
        <v>3.3</v>
      </c>
      <c r="D88" s="94">
        <f>$C$3*C88*12</f>
        <v>315164.52</v>
      </c>
      <c r="E88" s="93"/>
      <c r="F88" s="196" t="s">
        <v>46</v>
      </c>
      <c r="G88" s="193">
        <f>C88</f>
        <v>3.3</v>
      </c>
      <c r="H88" s="193">
        <f>C88</f>
        <v>3.3</v>
      </c>
      <c r="I88" s="193"/>
    </row>
    <row r="89" spans="1:9" ht="14.25" customHeight="1" x14ac:dyDescent="0.3">
      <c r="A89" s="507" t="s">
        <v>33</v>
      </c>
      <c r="B89" s="507"/>
      <c r="C89" s="95" t="s">
        <v>122</v>
      </c>
      <c r="D89" s="94">
        <v>100000</v>
      </c>
      <c r="E89" s="95"/>
      <c r="F89" s="197" t="s">
        <v>142</v>
      </c>
      <c r="G89" s="101" t="str">
        <f>C89</f>
        <v>35zł/m3</v>
      </c>
      <c r="H89" s="101" t="str">
        <f>C89</f>
        <v>35zł/m3</v>
      </c>
      <c r="I89" s="100"/>
    </row>
    <row r="90" spans="1:9" ht="14.25" customHeight="1" x14ac:dyDescent="0.3">
      <c r="A90" s="507" t="s">
        <v>34</v>
      </c>
      <c r="B90" s="507"/>
      <c r="C90" s="95" t="s">
        <v>130</v>
      </c>
      <c r="D90" s="94">
        <v>100000</v>
      </c>
      <c r="E90" s="95"/>
      <c r="F90" s="197" t="s">
        <v>142</v>
      </c>
      <c r="G90" s="101" t="str">
        <f>C90</f>
        <v>12,71 zł/m3</v>
      </c>
      <c r="H90" s="101" t="str">
        <f>C90</f>
        <v>12,71 zł/m3</v>
      </c>
      <c r="I90" s="100"/>
    </row>
    <row r="91" spans="1:9" ht="14.25" customHeight="1" x14ac:dyDescent="0.3">
      <c r="A91" s="512" t="s">
        <v>131</v>
      </c>
      <c r="B91" s="513"/>
      <c r="C91" s="95">
        <v>5</v>
      </c>
      <c r="D91" s="94">
        <f>C91*300*12</f>
        <v>18000</v>
      </c>
      <c r="E91" s="95"/>
      <c r="F91" s="42" t="s">
        <v>143</v>
      </c>
      <c r="G91" s="193">
        <v>5</v>
      </c>
      <c r="H91" s="101"/>
      <c r="I91" s="100"/>
    </row>
    <row r="92" spans="1:9" ht="14.25" customHeight="1" x14ac:dyDescent="0.3">
      <c r="A92" s="512" t="s">
        <v>132</v>
      </c>
      <c r="B92" s="513"/>
      <c r="C92" s="95">
        <v>37</v>
      </c>
      <c r="D92" s="94"/>
      <c r="E92" s="95"/>
      <c r="F92" s="197" t="s">
        <v>144</v>
      </c>
      <c r="G92" s="101">
        <f>C92</f>
        <v>37</v>
      </c>
      <c r="H92" s="101">
        <f>C92</f>
        <v>37</v>
      </c>
      <c r="I92" s="100"/>
    </row>
    <row r="93" spans="1:9" ht="14.25" customHeight="1" x14ac:dyDescent="0.3">
      <c r="A93" s="512" t="s">
        <v>137</v>
      </c>
      <c r="B93" s="513"/>
      <c r="C93" s="95">
        <v>6.2</v>
      </c>
      <c r="D93" s="94"/>
      <c r="E93" s="95"/>
      <c r="F93" s="197" t="s">
        <v>144</v>
      </c>
      <c r="G93" s="101">
        <f>C93</f>
        <v>6.2</v>
      </c>
      <c r="H93" s="101">
        <f>C93</f>
        <v>6.2</v>
      </c>
      <c r="I93" s="100"/>
    </row>
    <row r="94" spans="1:9" ht="14.25" customHeight="1" x14ac:dyDescent="0.3">
      <c r="A94" s="507" t="s">
        <v>35</v>
      </c>
      <c r="B94" s="507"/>
      <c r="C94" s="95">
        <v>60</v>
      </c>
      <c r="D94" s="94">
        <f>C94*112</f>
        <v>6720</v>
      </c>
      <c r="E94" s="95"/>
      <c r="F94" s="197" t="s">
        <v>144</v>
      </c>
      <c r="G94" s="133">
        <v>60</v>
      </c>
      <c r="H94" s="100">
        <v>60</v>
      </c>
      <c r="I94" s="100">
        <v>0</v>
      </c>
    </row>
    <row r="95" spans="1:9" ht="14.25" customHeight="1" x14ac:dyDescent="0.3">
      <c r="A95" s="507" t="s">
        <v>133</v>
      </c>
      <c r="B95" s="507"/>
      <c r="C95" s="95">
        <v>28.78</v>
      </c>
      <c r="D95" s="94">
        <f>$C$4*C95*12</f>
        <v>137522.35200000001</v>
      </c>
      <c r="E95" s="95"/>
      <c r="F95" s="197" t="s">
        <v>145</v>
      </c>
      <c r="G95" s="100"/>
      <c r="H95" s="101">
        <f>C95</f>
        <v>28.78</v>
      </c>
      <c r="I95" s="100"/>
    </row>
    <row r="96" spans="1:9" ht="14.25" customHeight="1" x14ac:dyDescent="0.3">
      <c r="A96" s="514" t="s">
        <v>36</v>
      </c>
      <c r="B96" s="514"/>
      <c r="C96" s="125"/>
      <c r="D96" s="126">
        <f>SUM(D88:D95)</f>
        <v>677406.87199999997</v>
      </c>
      <c r="E96" s="127"/>
      <c r="F96" s="194"/>
      <c r="G96" s="128"/>
      <c r="H96" s="128"/>
      <c r="I96" s="128"/>
    </row>
    <row r="97" spans="1:9" ht="4.5" customHeight="1" x14ac:dyDescent="0.3">
      <c r="A97" s="32"/>
      <c r="B97" s="222"/>
      <c r="C97" s="1"/>
      <c r="D97" s="1"/>
      <c r="E97" s="1"/>
      <c r="F97" s="1"/>
    </row>
    <row r="98" spans="1:9" ht="14.25" customHeight="1" thickBot="1" x14ac:dyDescent="0.35">
      <c r="A98" s="32"/>
      <c r="G98" s="1"/>
      <c r="H98" s="1"/>
    </row>
    <row r="99" spans="1:9" ht="30.75" customHeight="1" thickBot="1" x14ac:dyDescent="0.35">
      <c r="A99" s="447" t="s">
        <v>135</v>
      </c>
      <c r="B99" s="448"/>
      <c r="C99" s="120" t="s">
        <v>49</v>
      </c>
      <c r="D99" s="121" t="s">
        <v>50</v>
      </c>
      <c r="E99" s="121" t="s">
        <v>51</v>
      </c>
      <c r="F99" s="122" t="s">
        <v>31</v>
      </c>
      <c r="G99" s="97" t="s">
        <v>124</v>
      </c>
      <c r="H99" s="78" t="s">
        <v>95</v>
      </c>
      <c r="I99" s="79" t="s">
        <v>96</v>
      </c>
    </row>
    <row r="100" spans="1:9" ht="14.25" customHeight="1" x14ac:dyDescent="0.3">
      <c r="A100" s="109" t="s">
        <v>125</v>
      </c>
      <c r="B100" s="223" t="s">
        <v>128</v>
      </c>
      <c r="C100" s="100">
        <v>20</v>
      </c>
      <c r="D100" s="100" t="s">
        <v>47</v>
      </c>
      <c r="E100" s="115">
        <v>250</v>
      </c>
      <c r="F100" s="116">
        <f>E100*C100</f>
        <v>5000</v>
      </c>
      <c r="G100" s="143"/>
      <c r="H100" s="143"/>
      <c r="I100" s="123">
        <f>F100</f>
        <v>5000</v>
      </c>
    </row>
    <row r="101" spans="1:9" ht="14.25" customHeight="1" x14ac:dyDescent="0.3">
      <c r="A101" s="70" t="s">
        <v>126</v>
      </c>
      <c r="B101" s="224" t="s">
        <v>129</v>
      </c>
      <c r="C101" s="100">
        <v>8</v>
      </c>
      <c r="D101" s="100" t="s">
        <v>47</v>
      </c>
      <c r="E101" s="115">
        <v>7000</v>
      </c>
      <c r="F101" s="116">
        <f>E101*C101</f>
        <v>56000</v>
      </c>
      <c r="G101" s="144"/>
      <c r="H101" s="144"/>
      <c r="I101" s="124">
        <f>F101</f>
        <v>56000</v>
      </c>
    </row>
    <row r="102" spans="1:9" ht="14.25" customHeight="1" x14ac:dyDescent="0.3">
      <c r="A102" s="70" t="s">
        <v>127</v>
      </c>
      <c r="B102" s="224" t="s">
        <v>138</v>
      </c>
      <c r="C102" s="100">
        <v>1</v>
      </c>
      <c r="D102" s="100" t="s">
        <v>48</v>
      </c>
      <c r="E102" s="115">
        <v>88000</v>
      </c>
      <c r="F102" s="116">
        <f>E102*C102</f>
        <v>88000</v>
      </c>
      <c r="G102" s="145">
        <f>F102*G3</f>
        <v>83806.866182436075</v>
      </c>
      <c r="H102" s="145">
        <f>E102*G4</f>
        <v>4193.1338175639294</v>
      </c>
      <c r="I102" s="124"/>
    </row>
    <row r="103" spans="1:9" ht="14.25" customHeight="1" x14ac:dyDescent="0.3">
      <c r="A103" s="70" t="s">
        <v>113</v>
      </c>
      <c r="B103" s="224"/>
      <c r="C103" s="100">
        <v>0</v>
      </c>
      <c r="D103" s="100" t="s">
        <v>46</v>
      </c>
      <c r="E103" s="115">
        <v>0</v>
      </c>
      <c r="F103" s="116">
        <f>C103*E103</f>
        <v>0</v>
      </c>
      <c r="G103" s="144"/>
      <c r="H103" s="144"/>
      <c r="I103" s="124"/>
    </row>
    <row r="104" spans="1:9" ht="14.25" customHeight="1" x14ac:dyDescent="0.3">
      <c r="A104" s="70" t="s">
        <v>101</v>
      </c>
      <c r="B104" s="225"/>
      <c r="C104" s="100">
        <v>0</v>
      </c>
      <c r="D104" s="100" t="s">
        <v>46</v>
      </c>
      <c r="E104" s="115">
        <v>0</v>
      </c>
      <c r="F104" s="116">
        <f>E104*C104</f>
        <v>0</v>
      </c>
      <c r="G104" s="116"/>
      <c r="H104" s="116"/>
      <c r="I104" s="116"/>
    </row>
    <row r="105" spans="1:9" ht="14.25" customHeight="1" x14ac:dyDescent="0.3">
      <c r="A105" s="70" t="s">
        <v>102</v>
      </c>
      <c r="B105" s="225"/>
      <c r="C105" s="100">
        <v>0</v>
      </c>
      <c r="D105" s="100" t="s">
        <v>46</v>
      </c>
      <c r="E105" s="115">
        <v>0</v>
      </c>
      <c r="F105" s="116">
        <f>E105*C105</f>
        <v>0</v>
      </c>
      <c r="G105" s="116"/>
      <c r="H105" s="116"/>
      <c r="I105" s="116"/>
    </row>
    <row r="106" spans="1:9" ht="14.25" customHeight="1" x14ac:dyDescent="0.3">
      <c r="A106" s="70" t="s">
        <v>103</v>
      </c>
      <c r="B106" s="225"/>
      <c r="C106" s="100">
        <v>6</v>
      </c>
      <c r="D106" s="100" t="s">
        <v>47</v>
      </c>
      <c r="E106" s="115">
        <v>0</v>
      </c>
      <c r="F106" s="116">
        <f>E106*C106</f>
        <v>0</v>
      </c>
      <c r="G106" s="116"/>
      <c r="H106" s="116"/>
      <c r="I106" s="116"/>
    </row>
    <row r="107" spans="1:9" ht="14.25" customHeight="1" x14ac:dyDescent="0.3">
      <c r="A107" s="70" t="s">
        <v>69</v>
      </c>
      <c r="B107" s="225"/>
      <c r="C107" s="100">
        <v>0</v>
      </c>
      <c r="D107" s="100" t="s">
        <v>46</v>
      </c>
      <c r="E107" s="115">
        <v>0</v>
      </c>
      <c r="F107" s="116">
        <f>C107*E107</f>
        <v>0</v>
      </c>
      <c r="G107" s="116"/>
      <c r="H107" s="116"/>
      <c r="I107" s="116"/>
    </row>
    <row r="108" spans="1:9" ht="14.25" customHeight="1" x14ac:dyDescent="0.3">
      <c r="A108" s="70" t="s">
        <v>104</v>
      </c>
      <c r="B108" s="226" t="s">
        <v>57</v>
      </c>
      <c r="C108" s="118"/>
      <c r="D108" s="118"/>
      <c r="E108" s="117"/>
      <c r="F108" s="119">
        <v>0</v>
      </c>
      <c r="G108" s="116"/>
      <c r="H108" s="116"/>
      <c r="I108" s="116"/>
    </row>
    <row r="109" spans="1:9" ht="14.25" customHeight="1" x14ac:dyDescent="0.3">
      <c r="A109" s="106"/>
      <c r="B109" s="227"/>
      <c r="C109" s="23"/>
      <c r="D109" s="23"/>
      <c r="E109" s="13"/>
      <c r="F109" s="179">
        <f>SUM(F100:F108)</f>
        <v>149000</v>
      </c>
      <c r="G109" s="114">
        <f t="shared" ref="G109:I109" si="13">SUM(G100:G108)</f>
        <v>83806.866182436075</v>
      </c>
      <c r="H109" s="114">
        <f t="shared" si="13"/>
        <v>4193.1338175639294</v>
      </c>
      <c r="I109" s="114">
        <f t="shared" si="13"/>
        <v>61000</v>
      </c>
    </row>
    <row r="110" spans="1:9" ht="14.25" customHeight="1" thickBot="1" x14ac:dyDescent="0.35">
      <c r="A110" s="32"/>
      <c r="B110" s="222"/>
      <c r="C110" s="4"/>
      <c r="D110" s="4"/>
      <c r="E110" s="4"/>
      <c r="F110" s="1"/>
      <c r="G110" s="1"/>
      <c r="H110" s="1"/>
    </row>
    <row r="111" spans="1:9" ht="14.25" customHeight="1" thickBot="1" x14ac:dyDescent="0.35">
      <c r="A111" s="32"/>
      <c r="B111" s="449" t="s">
        <v>123</v>
      </c>
      <c r="C111" s="451">
        <v>2024</v>
      </c>
      <c r="D111" s="452"/>
      <c r="E111" s="453">
        <v>2025</v>
      </c>
      <c r="F111" s="454"/>
      <c r="G111" s="460" t="s">
        <v>124</v>
      </c>
      <c r="H111" s="508" t="s">
        <v>95</v>
      </c>
      <c r="I111" s="501" t="s">
        <v>96</v>
      </c>
    </row>
    <row r="112" spans="1:9" ht="14.25" customHeight="1" thickBot="1" x14ac:dyDescent="0.35">
      <c r="A112" s="32"/>
      <c r="B112" s="450"/>
      <c r="C112" s="107" t="s">
        <v>30</v>
      </c>
      <c r="D112" s="108" t="s">
        <v>31</v>
      </c>
      <c r="E112" s="110" t="s">
        <v>30</v>
      </c>
      <c r="F112" s="108" t="s">
        <v>31</v>
      </c>
      <c r="G112" s="461"/>
      <c r="H112" s="509"/>
      <c r="I112" s="502"/>
    </row>
    <row r="113" spans="1:9" ht="14.25" customHeight="1" x14ac:dyDescent="0.3">
      <c r="A113" s="32"/>
      <c r="B113" s="228" t="s">
        <v>37</v>
      </c>
      <c r="C113" s="111"/>
      <c r="D113" s="178">
        <v>130000</v>
      </c>
      <c r="E113" s="136"/>
      <c r="F113" s="112">
        <f>D118</f>
        <v>448112.65999999992</v>
      </c>
      <c r="G113" s="137"/>
      <c r="H113" s="138"/>
      <c r="I113" s="139"/>
    </row>
    <row r="114" spans="1:9" ht="14.25" customHeight="1" x14ac:dyDescent="0.3">
      <c r="A114" s="32"/>
      <c r="B114" s="228" t="s">
        <v>38</v>
      </c>
      <c r="C114" s="111"/>
      <c r="D114" s="178">
        <v>7443.74</v>
      </c>
      <c r="E114" s="136"/>
      <c r="F114" s="112">
        <v>0</v>
      </c>
      <c r="G114" s="137"/>
      <c r="H114" s="138"/>
      <c r="I114" s="139"/>
    </row>
    <row r="115" spans="1:9" ht="14.25" customHeight="1" x14ac:dyDescent="0.3">
      <c r="A115" s="32"/>
      <c r="B115" s="228" t="s">
        <v>39</v>
      </c>
      <c r="C115" s="113">
        <v>4.3</v>
      </c>
      <c r="D115" s="178">
        <f>C3*C115*12</f>
        <v>410668.91999999993</v>
      </c>
      <c r="E115" s="113">
        <v>4.3</v>
      </c>
      <c r="F115" s="112">
        <f>C3*E115*12</f>
        <v>410668.91999999993</v>
      </c>
      <c r="G115" s="137"/>
      <c r="H115" s="138"/>
      <c r="I115" s="139"/>
    </row>
    <row r="116" spans="1:9" ht="14.25" customHeight="1" x14ac:dyDescent="0.3">
      <c r="A116" s="32"/>
      <c r="B116" s="229" t="s">
        <v>136</v>
      </c>
      <c r="C116" s="113"/>
      <c r="D116" s="134">
        <f>SUM(D113:D115)</f>
        <v>548112.65999999992</v>
      </c>
      <c r="E116" s="140"/>
      <c r="F116" s="134">
        <f>SUM(F113:F115)</f>
        <v>858781.57999999984</v>
      </c>
      <c r="G116" s="134">
        <f>F116*H3</f>
        <v>706477.15332390636</v>
      </c>
      <c r="H116" s="134">
        <f>F116*H4</f>
        <v>35347.381161945981</v>
      </c>
      <c r="I116" s="134">
        <f>F116*H5</f>
        <v>116957.04551414752</v>
      </c>
    </row>
    <row r="117" spans="1:9" ht="14.25" customHeight="1" x14ac:dyDescent="0.3">
      <c r="A117" s="32"/>
      <c r="B117" s="228" t="s">
        <v>40</v>
      </c>
      <c r="C117" s="113"/>
      <c r="D117" s="112">
        <v>100000</v>
      </c>
      <c r="E117" s="140"/>
      <c r="F117" s="180">
        <f>F109</f>
        <v>149000</v>
      </c>
      <c r="G117" s="141">
        <f>G109</f>
        <v>83806.866182436075</v>
      </c>
      <c r="H117" s="103">
        <f>H109</f>
        <v>4193.1338175639294</v>
      </c>
      <c r="I117" s="105">
        <f>I109</f>
        <v>61000</v>
      </c>
    </row>
    <row r="118" spans="1:9" ht="14.25" customHeight="1" x14ac:dyDescent="0.3">
      <c r="A118" s="32"/>
      <c r="B118" s="230" t="s">
        <v>41</v>
      </c>
      <c r="C118" s="111"/>
      <c r="D118" s="135">
        <f>D116-D117</f>
        <v>448112.65999999992</v>
      </c>
      <c r="E118" s="142"/>
      <c r="F118" s="135">
        <f>SUM(F113:F115)-F117</f>
        <v>709781.57999999984</v>
      </c>
      <c r="G118" s="135">
        <f t="shared" ref="G118:I118" si="14">SUM(G113:G117)</f>
        <v>790284.01950634248</v>
      </c>
      <c r="H118" s="135">
        <f t="shared" si="14"/>
        <v>39540.514979509913</v>
      </c>
      <c r="I118" s="135">
        <f t="shared" si="14"/>
        <v>177957.04551414752</v>
      </c>
    </row>
    <row r="119" spans="1:9" ht="14.25" customHeight="1" x14ac:dyDescent="0.3">
      <c r="B119" s="227"/>
      <c r="C119" s="23"/>
      <c r="D119" s="23"/>
      <c r="E119" s="13"/>
      <c r="F119" s="104"/>
    </row>
  </sheetData>
  <mergeCells count="31">
    <mergeCell ref="I111:I112"/>
    <mergeCell ref="G84:G85"/>
    <mergeCell ref="H84:H85"/>
    <mergeCell ref="A86:B86"/>
    <mergeCell ref="B111:B112"/>
    <mergeCell ref="C111:D111"/>
    <mergeCell ref="E111:F111"/>
    <mergeCell ref="A99:B99"/>
    <mergeCell ref="A91:B91"/>
    <mergeCell ref="A92:B92"/>
    <mergeCell ref="A93:B93"/>
    <mergeCell ref="G111:G112"/>
    <mergeCell ref="A95:B95"/>
    <mergeCell ref="A96:B96"/>
    <mergeCell ref="C84:E85"/>
    <mergeCell ref="A88:B88"/>
    <mergeCell ref="A89:B89"/>
    <mergeCell ref="A90:B90"/>
    <mergeCell ref="A94:B94"/>
    <mergeCell ref="H111:H112"/>
    <mergeCell ref="E3:E4"/>
    <mergeCell ref="F3:F5"/>
    <mergeCell ref="A2:E2"/>
    <mergeCell ref="F2:I2"/>
    <mergeCell ref="I84:I85"/>
    <mergeCell ref="D82:E82"/>
    <mergeCell ref="A67:B68"/>
    <mergeCell ref="A81:B82"/>
    <mergeCell ref="A3:A5"/>
    <mergeCell ref="D68:E68"/>
    <mergeCell ref="A84:B85"/>
  </mergeCells>
  <pageMargins left="0.25" right="0.25" top="0.75" bottom="0.75" header="0.3" footer="0.3"/>
  <pageSetup paperSize="9" orientation="portrait" r:id="rId1"/>
  <ignoredErrors>
    <ignoredError sqref="G15 F12:F13 F103" formula="1"/>
    <ignoredError sqref="A13:A15 A16:A17 A18 A75:A77 A100 A101:A1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ML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SBM Metrum</dc:creator>
  <cp:lastModifiedBy>Woźniak Janusz</cp:lastModifiedBy>
  <cp:lastPrinted>2025-05-20T14:44:08Z</cp:lastPrinted>
  <dcterms:created xsi:type="dcterms:W3CDTF">2017-10-17T09:22:22Z</dcterms:created>
  <dcterms:modified xsi:type="dcterms:W3CDTF">2025-07-03T08:08:28Z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UxC4dwLulzfINJ8nQH+xvX5LNGipWa4BRSZhPgxsCvkPpZNn3BTqH8vKWzUHcMffBoCIXv/q2b/tJcOKWNk5vg==</vt:lpwstr>
  </property>
  <property fmtid="{D5CDD505-2E9C-101B-9397-08002B2CF9AE}" pid="4" name="MFClassificationDate">
    <vt:lpwstr>2025-07-03T10:00:03.2869610+02:00</vt:lpwstr>
  </property>
  <property fmtid="{D5CDD505-2E9C-101B-9397-08002B2CF9AE}" pid="5" name="MFClassifiedBySID">
    <vt:lpwstr>UxC4dwLulzfINJ8nQH+xvX5LNGipWa4BRSZhPgxsCvm42mrIC/DSDv0ggS+FjUN/2v1BBotkLlY5aAiEhoi6ufH7kEg6E7TuEaiA7sVi9kmWRbuFdxqp5wIi/UA/obQj</vt:lpwstr>
  </property>
  <property fmtid="{D5CDD505-2E9C-101B-9397-08002B2CF9AE}" pid="6" name="MFGRNItemId">
    <vt:lpwstr>GRN-99838ff2-260d-494d-983e-64036933ace3</vt:lpwstr>
  </property>
  <property fmtid="{D5CDD505-2E9C-101B-9397-08002B2CF9AE}" pid="7" name="MFHash">
    <vt:lpwstr>LQUhFnViqWtL9Bm+4ZvnmwFRE/6eYhOqzFEGPJUCS30=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